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0"/>
  </bookViews>
  <sheets>
    <sheet name="Directas" sheetId="1" r:id="rId1"/>
    <sheet name="Invitaciones" sheetId="2" r:id="rId2"/>
    <sheet name="Licitaciones" sheetId="3" r:id="rId3"/>
  </sheets>
  <definedNames>
    <definedName name="_xlnm.Print_Area" localSheetId="0">'Directas'!$A$1:$AN$58</definedName>
    <definedName name="_xlnm.Print_Area" localSheetId="1">'Invitaciones'!$A$1:$AJ$70</definedName>
    <definedName name="_xlnm.Print_Area" localSheetId="2">'Licitaciones'!$A$1:$AJ$22</definedName>
  </definedNames>
  <calcPr fullCalcOnLoad="1"/>
</workbook>
</file>

<file path=xl/sharedStrings.xml><?xml version="1.0" encoding="utf-8"?>
<sst xmlns="http://schemas.openxmlformats.org/spreadsheetml/2006/main" count="1061" uniqueCount="450">
  <si>
    <t>Reporte al día :</t>
  </si>
  <si>
    <t>Elaboró :</t>
  </si>
  <si>
    <t>DATOS   DE</t>
  </si>
  <si>
    <t>DATOS   DEL   CONTRATO ,</t>
  </si>
  <si>
    <t>DATOS   DEL   CONTROL   Y</t>
  </si>
  <si>
    <t>LA   ADJUDICACION</t>
  </si>
  <si>
    <t>CONVENIO   Y/O   EXCEDENCIA</t>
  </si>
  <si>
    <t>SEGUIMIENTO   ADMINISTRATIVO</t>
  </si>
  <si>
    <t>Por concurso</t>
  </si>
  <si>
    <t>Fecha de</t>
  </si>
  <si>
    <t>Importe</t>
  </si>
  <si>
    <t>Anticipo</t>
  </si>
  <si>
    <t>Garantías otorgadas</t>
  </si>
  <si>
    <t>Anticipo otorgado</t>
  </si>
  <si>
    <t>Fecha</t>
  </si>
  <si>
    <t>Avances Físicos ( % )</t>
  </si>
  <si>
    <t/>
  </si>
  <si>
    <t>Apertura</t>
  </si>
  <si>
    <t>Fallo</t>
  </si>
  <si>
    <t>notific. al</t>
  </si>
  <si>
    <t>Obra</t>
  </si>
  <si>
    <t>con</t>
  </si>
  <si>
    <t>Inicio</t>
  </si>
  <si>
    <t>Término</t>
  </si>
  <si>
    <t>total</t>
  </si>
  <si>
    <t>firma según</t>
  </si>
  <si>
    <t>Cumplimiento</t>
  </si>
  <si>
    <t>real de</t>
  </si>
  <si>
    <t>Según progr.</t>
  </si>
  <si>
    <t>Real a la</t>
  </si>
  <si>
    <t>Según</t>
  </si>
  <si>
    <t>Monto con</t>
  </si>
  <si>
    <t>acta entrega</t>
  </si>
  <si>
    <t>Supervisor</t>
  </si>
  <si>
    <t>( Fecha )</t>
  </si>
  <si>
    <t>contratista</t>
  </si>
  <si>
    <t>IVA</t>
  </si>
  <si>
    <t>( % )</t>
  </si>
  <si>
    <t>contrato</t>
  </si>
  <si>
    <t>inicio</t>
  </si>
  <si>
    <t>original</t>
  </si>
  <si>
    <t>fecha</t>
  </si>
  <si>
    <t>prórroga</t>
  </si>
  <si>
    <t>terminación</t>
  </si>
  <si>
    <t>recepción</t>
  </si>
  <si>
    <t>Monto Acum.</t>
  </si>
  <si>
    <t>y Avance ( % )</t>
  </si>
  <si>
    <t>Estimaciones presentadas por contratista</t>
  </si>
  <si>
    <t>Hoja 1</t>
  </si>
  <si>
    <t>de Adjudicación</t>
  </si>
  <si>
    <t>de Obra Pública</t>
  </si>
  <si>
    <t>CONTROL ADMINISTRATIVO Y SEGUIMIENTO DE LOS CONTRATOS DE</t>
  </si>
  <si>
    <t>OBRA PUBLICA Y DE SERVICIOS RELACIONADOS CON LAS MISMAS</t>
  </si>
  <si>
    <t>Subgerencia Técnica</t>
  </si>
  <si>
    <t>Sección de Control Administrativo                        y Auditoria Tcnica</t>
  </si>
  <si>
    <t>Monto por</t>
  </si>
  <si>
    <t>Empresa Contratista</t>
  </si>
  <si>
    <t>Nº y</t>
  </si>
  <si>
    <t>Por Comité</t>
  </si>
  <si>
    <t>Ing. Carlos F.</t>
  </si>
  <si>
    <t>de Administración</t>
  </si>
  <si>
    <t>Torres Dávalos</t>
  </si>
  <si>
    <t>S.A. de C.V.</t>
  </si>
  <si>
    <t>Adjudicación Directa</t>
  </si>
  <si>
    <t>Grupo Especialista</t>
  </si>
  <si>
    <t>Constructor 4.7,</t>
  </si>
  <si>
    <t>Extraordinaria</t>
  </si>
  <si>
    <t>Concurso por Invitación</t>
  </si>
  <si>
    <t>Rosto Ingeniería,</t>
  </si>
  <si>
    <t>Ing. Paúl M.</t>
  </si>
  <si>
    <t>* A los montos de las estimaciones reflejadas en el presente reporte deberá aplicársele la amortización del anticipo y la retención del 5 al millar, dando como resultado el monto neto a pagar a los contratistas.</t>
  </si>
  <si>
    <t>Período de ejecución y plazo del contrato o convenio</t>
  </si>
  <si>
    <t>Objeto de convenios</t>
  </si>
  <si>
    <t>Monto por erogar</t>
  </si>
  <si>
    <t>Erogar/Cancelar</t>
  </si>
  <si>
    <r>
      <t>M</t>
    </r>
    <r>
      <rPr>
        <b/>
        <vertAlign val="superscript"/>
        <sz val="9"/>
        <rFont val="Avenir LT Std 55 Roman"/>
        <family val="0"/>
      </rPr>
      <t>2</t>
    </r>
    <r>
      <rPr>
        <b/>
        <sz val="9"/>
        <rFont val="Avenir LT Std 55 Roman"/>
        <family val="2"/>
      </rPr>
      <t xml:space="preserve"> / M</t>
    </r>
  </si>
  <si>
    <t>Costo por</t>
  </si>
  <si>
    <t>Beneficiarios</t>
  </si>
  <si>
    <r>
      <t>M</t>
    </r>
    <r>
      <rPr>
        <b/>
        <vertAlign val="superscript"/>
        <sz val="9"/>
        <rFont val="Avenir LT Std 55 Roman"/>
        <family val="0"/>
      </rPr>
      <t>2</t>
    </r>
    <r>
      <rPr>
        <b/>
        <sz val="9"/>
        <rFont val="Avenir LT Std 55 Roman"/>
        <family val="2"/>
      </rPr>
      <t>/M</t>
    </r>
  </si>
  <si>
    <t>Directos</t>
  </si>
  <si>
    <t>Indirectos</t>
  </si>
  <si>
    <t>asignado</t>
  </si>
  <si>
    <t>Objetivo relacionado</t>
  </si>
  <si>
    <t>con el Plan Institucional</t>
  </si>
  <si>
    <t>de este Organismo</t>
  </si>
  <si>
    <t>N/A</t>
  </si>
  <si>
    <t>Martínez G.</t>
  </si>
  <si>
    <t>Díaz Carbajal</t>
  </si>
  <si>
    <t>Ing. Arq. Marcos</t>
  </si>
  <si>
    <t>Cimentaciones Profundas</t>
  </si>
  <si>
    <t>Rehabilitación del</t>
  </si>
  <si>
    <t>PCA, S.A. de C.V.</t>
  </si>
  <si>
    <t>Colector Centro Norte</t>
  </si>
  <si>
    <t xml:space="preserve"> 15-Dic-2015</t>
  </si>
  <si>
    <t>( Etapa V ), con longitud de</t>
  </si>
  <si>
    <t>Licitación Pública Nacional</t>
  </si>
  <si>
    <t>Supervisión Técnica para</t>
  </si>
  <si>
    <t>la Rehabilitación Colector</t>
  </si>
  <si>
    <t>Centro Norte ( Etapa V ),</t>
  </si>
  <si>
    <t xml:space="preserve"> 15-Oct-2015</t>
  </si>
  <si>
    <t>Colonia/Calle</t>
  </si>
  <si>
    <t>Oficinas centrales</t>
  </si>
  <si>
    <t>del SEAPAL</t>
  </si>
  <si>
    <t>Reunión</t>
  </si>
  <si>
    <t>Planeación, Sistemas</t>
  </si>
  <si>
    <t>y Control,</t>
  </si>
  <si>
    <t>Puerto Vallarta</t>
  </si>
  <si>
    <t>1 estudio</t>
  </si>
  <si>
    <t xml:space="preserve"> 29-Sept-2015</t>
  </si>
  <si>
    <t xml:space="preserve"> 1-Oct-2015</t>
  </si>
  <si>
    <t>SEAPAL-2015-22-REHABILITACIÓN COLECTOR CENTRO NORTE (ETAPA V)-APAZU-LPN</t>
  </si>
  <si>
    <t>285.05 mts. y 60" de Ø</t>
  </si>
  <si>
    <t>Barrio Santa María</t>
  </si>
  <si>
    <t xml:space="preserve"> 5-Oct-2015</t>
  </si>
  <si>
    <t xml:space="preserve"> 31-Dic-2015</t>
  </si>
  <si>
    <t xml:space="preserve"> 2-Oct-2015</t>
  </si>
  <si>
    <t>SEAPAL-2015-23-ESTUDIOS BÁSICOS Y ANTEPROYECTO PARA EL ABASTECIMIENTO DE AGUA EN BLOQUE-APAZU-LPN</t>
  </si>
  <si>
    <t>Estudios Básicos y</t>
  </si>
  <si>
    <t>Anteproyecto para el</t>
  </si>
  <si>
    <t>Abastecimiento de Agua</t>
  </si>
  <si>
    <t>en Bloque</t>
  </si>
  <si>
    <t>Décima Cuarta</t>
  </si>
  <si>
    <t>del 1-Oct-2015</t>
  </si>
  <si>
    <t xml:space="preserve"> 16-Oct-2015</t>
  </si>
  <si>
    <t xml:space="preserve"> 13-Oct-2015</t>
  </si>
  <si>
    <t xml:space="preserve"> 14-Oct-2015</t>
  </si>
  <si>
    <t>SEAPAL-2015-29-SUPERVISIÓN TÉCNICA REHABILITACIÓN COLECTOR CENTRO NORTE (ETAPA V)-APAZU-I3P</t>
  </si>
  <si>
    <t>Barrio Sta. María</t>
  </si>
  <si>
    <t xml:space="preserve"> 1003-04023-7</t>
  </si>
  <si>
    <t xml:space="preserve"> 1003-04027-9</t>
  </si>
  <si>
    <t>Décima Sexta</t>
  </si>
  <si>
    <t>del 14-Oct-2015</t>
  </si>
  <si>
    <t xml:space="preserve"> 28-Oct-2015</t>
  </si>
  <si>
    <t xml:space="preserve"> 3884-02012-8</t>
  </si>
  <si>
    <t xml:space="preserve"> 3884-02013-7</t>
  </si>
  <si>
    <t>Nº de Contrato o Convenio</t>
  </si>
  <si>
    <t>Contrato concluido</t>
  </si>
  <si>
    <t xml:space="preserve"> 001693A20015</t>
  </si>
  <si>
    <t xml:space="preserve"> 7-Oct-2015</t>
  </si>
  <si>
    <t xml:space="preserve"> 001694A20015</t>
  </si>
  <si>
    <t>SEAPAL-2015-31-SUPERVISIÓN EXTERNA FRACCIONAMIENTO "ECOTERRA"</t>
  </si>
  <si>
    <t>Supervisión Externa</t>
  </si>
  <si>
    <t>para los trabajos del</t>
  </si>
  <si>
    <t>Fraccionamiento</t>
  </si>
  <si>
    <t>"ECOTERRA"</t>
  </si>
  <si>
    <t xml:space="preserve"> 16-Dic-2015</t>
  </si>
  <si>
    <t xml:space="preserve"> 31-Dic-2016</t>
  </si>
  <si>
    <t>Reunión de Consejo</t>
  </si>
  <si>
    <t>Monto cancelado</t>
  </si>
  <si>
    <t>Fracc. "ECOTERRA"</t>
  </si>
  <si>
    <t>PROGRAMA DE EGRESOS PARA OBRAS DE INVERSION 2016</t>
  </si>
  <si>
    <t xml:space="preserve"> 11-Ene-2016</t>
  </si>
  <si>
    <t>SEAPAL-2016-01-PROYECTO EJECUTIVO PARA LA RENOVACIÓN DE OFICINAS CENTRALES</t>
  </si>
  <si>
    <t>TRADEMARK Arquitectos,</t>
  </si>
  <si>
    <t>Proyecto Ejecutivo para</t>
  </si>
  <si>
    <t>la Renovación de las</t>
  </si>
  <si>
    <t>Oficinas Centrales</t>
  </si>
  <si>
    <t>del Seapal Vallarta</t>
  </si>
  <si>
    <t>1 proyecto</t>
  </si>
  <si>
    <t xml:space="preserve"> 3884-02125-9</t>
  </si>
  <si>
    <t xml:space="preserve"> 3884-02127-5</t>
  </si>
  <si>
    <t>Construcción de Bebederos</t>
  </si>
  <si>
    <t>Escolares y en Espacios</t>
  </si>
  <si>
    <t>Públicos ( Etapa III )</t>
  </si>
  <si>
    <t xml:space="preserve"> 23-Feb-2016</t>
  </si>
  <si>
    <t>SEAPAL-2016-03-REHABILITACIÓN DE LÍNEA MADRINA DE DRENAJE CALLE JOSEFA ORTÍZ DE DOMÍNGUEZ</t>
  </si>
  <si>
    <t>GAREY Construcciones,</t>
  </si>
  <si>
    <t>Rehabilitación de Línea</t>
  </si>
  <si>
    <t>Madrina de Drenaje Sanitario</t>
  </si>
  <si>
    <t>de 10" Ø en Calle Josefa</t>
  </si>
  <si>
    <t>Ortíz de Domínguez</t>
  </si>
  <si>
    <t>Centro</t>
  </si>
  <si>
    <t xml:space="preserve"> 29-Feb-2016</t>
  </si>
  <si>
    <t xml:space="preserve"> 26-Feb-2016</t>
  </si>
  <si>
    <t xml:space="preserve"> 3884-02152-7</t>
  </si>
  <si>
    <t>272.10 m.</t>
  </si>
  <si>
    <t>Segunda Reunión</t>
  </si>
  <si>
    <t>del 30-Mar-2016</t>
  </si>
  <si>
    <t xml:space="preserve"> 29-Mar-2016</t>
  </si>
  <si>
    <t xml:space="preserve"> 30-Mar-2016</t>
  </si>
  <si>
    <t xml:space="preserve"> 1-Abr-2016</t>
  </si>
  <si>
    <t xml:space="preserve"> 30-Jun-2016</t>
  </si>
  <si>
    <t xml:space="preserve"> 31-Mar-2016</t>
  </si>
  <si>
    <t>Ampliación Tiempo</t>
  </si>
  <si>
    <t xml:space="preserve"> 31-May-2016</t>
  </si>
  <si>
    <t>Ampliación Monto y Tiempo</t>
  </si>
  <si>
    <t xml:space="preserve"> 5-Abr-2016</t>
  </si>
  <si>
    <t xml:space="preserve"> 6-Jul-2016</t>
  </si>
  <si>
    <t xml:space="preserve"> 4-Abr-2016</t>
  </si>
  <si>
    <t>Construcciones y</t>
  </si>
  <si>
    <t>Mantenimientos</t>
  </si>
  <si>
    <t>BEROMA, S.A. de C.V.</t>
  </si>
  <si>
    <t>SEAPAL-2016-04-OBRAS COMPLEMENTARIAS PARA LA IMPERMEABILIZACIÓN INTERIOR DE TANQUES</t>
  </si>
  <si>
    <t>Obras Complementarias</t>
  </si>
  <si>
    <t>para la Impermeabilización</t>
  </si>
  <si>
    <t>Interior de los Tanques</t>
  </si>
  <si>
    <t>"El Mangal", "Río Cuale"</t>
  </si>
  <si>
    <t>y "5 Ixtapa"</t>
  </si>
  <si>
    <t xml:space="preserve"> 3884-02178-9</t>
  </si>
  <si>
    <t xml:space="preserve"> 3884-02177-0</t>
  </si>
  <si>
    <t>Ing. Eraclio</t>
  </si>
  <si>
    <t>Galván Mendoza</t>
  </si>
  <si>
    <t xml:space="preserve"> 7-Abr-2016</t>
  </si>
  <si>
    <t xml:space="preserve"> 8-Abr-2016</t>
  </si>
  <si>
    <t xml:space="preserve"> 10-Abr-2016</t>
  </si>
  <si>
    <t xml:space="preserve"> 18-Mar-2016</t>
  </si>
  <si>
    <t>52.50 m.</t>
  </si>
  <si>
    <t xml:space="preserve"> 20-Abr-2016</t>
  </si>
  <si>
    <t>Arq. Pedro</t>
  </si>
  <si>
    <t>Noé Castellón</t>
  </si>
  <si>
    <t>Hernández</t>
  </si>
  <si>
    <t xml:space="preserve"> 19-Abr-2016</t>
  </si>
  <si>
    <t xml:space="preserve"> 30-Abr-2016</t>
  </si>
  <si>
    <t xml:space="preserve"> 18-Abr-2016</t>
  </si>
  <si>
    <t>Monto Neto</t>
  </si>
  <si>
    <t>a Pagar</t>
  </si>
  <si>
    <t xml:space="preserve"> 5-May-2016</t>
  </si>
  <si>
    <t xml:space="preserve"> 1-Ene-2016</t>
  </si>
  <si>
    <t>Cuarta Reunión</t>
  </si>
  <si>
    <t>SEAPAL-2016-05-CONSTRUCCIÓN DE OFICINAS ADMINISTRATIVAS EN DELEGACIÓN PITILLAL-I3P</t>
  </si>
  <si>
    <t>SEAPAL-2016-02-CONSTRUCCIÓN DE BEBEDEROS ESCOLARES Y EN ESPACIOS PÚBLICOS ( ETAPA III )-I3P</t>
  </si>
  <si>
    <t>Construcción de Oficinas</t>
  </si>
  <si>
    <t>Administrativas en</t>
  </si>
  <si>
    <t>Delegación Pitillal</t>
  </si>
  <si>
    <t>Pitillal</t>
  </si>
  <si>
    <t>1 Módulo</t>
  </si>
  <si>
    <t>del 31-May-2016</t>
  </si>
  <si>
    <r>
      <t>389.43 m</t>
    </r>
    <r>
      <rPr>
        <b/>
        <vertAlign val="superscript"/>
        <sz val="8"/>
        <rFont val="Avenir LT Std 55 Roman"/>
        <family val="0"/>
      </rPr>
      <t>2</t>
    </r>
  </si>
  <si>
    <t xml:space="preserve"> 28-May-2016</t>
  </si>
  <si>
    <t xml:space="preserve"> 13-Jun-2016</t>
  </si>
  <si>
    <t xml:space="preserve"> 16-Jun-2016</t>
  </si>
  <si>
    <t xml:space="preserve">ASIGNACION </t>
  </si>
  <si>
    <t xml:space="preserve">BASES </t>
  </si>
  <si>
    <t>CONTRATO</t>
  </si>
  <si>
    <t>Por falta de ministracion de recursos se continuan en 2016</t>
  </si>
  <si>
    <t xml:space="preserve">TERMINAR LA REHABILITACIÓN DEL COLECTOR DE AGUAS RESIDUALES CENTRO-NORTE DE LA CIUDAD DE PUERTO VALLARTA. </t>
  </si>
  <si>
    <t>GENERAR VÍNCULOS DE TRABAJO Y COOPERACIÓN CON LOS DIVERSOS ÓRDENES DE GOBIERNO, ASÍ COMO CON OTRAS INSTITUCIONES Y ORGANISMOS DEL GOBIERNO DEL ESTADO DE JALISCO.</t>
  </si>
  <si>
    <t>Viene 2015 por ser contrato bianual</t>
  </si>
  <si>
    <t>Viene de 2015</t>
  </si>
  <si>
    <t xml:space="preserve">MANTENER LOS PORCENTAJES DE TRATAMIENTO DE AGUAS RESIDUALES EN EL MUNICIPIO DE PUERTO VALLARTA. </t>
  </si>
  <si>
    <t xml:space="preserve">INCREMENTAR LA RED DE DISTRIBUCIÓN DE AGUA POTABLE EN EL MUNICIPIO DE PUERTO VALLARTA. </t>
  </si>
  <si>
    <t>SEAPAL-2016-06-CONSTRUCCIÓN DE BEBEDEROS ESCOLARES Y EN ESPACIOS PÚBLICOS ( ETAPA IV )-I3P</t>
  </si>
  <si>
    <t xml:space="preserve"> 1-Jul-2016</t>
  </si>
  <si>
    <t xml:space="preserve"> 30-Sept-2016</t>
  </si>
  <si>
    <t xml:space="preserve"> 29-Jun-2016</t>
  </si>
  <si>
    <t xml:space="preserve"> 3884-02307-5</t>
  </si>
  <si>
    <t xml:space="preserve"> 3884-02306-4</t>
  </si>
  <si>
    <t>del 27-Jun-2016</t>
  </si>
  <si>
    <t xml:space="preserve"> 22-Jun-2016</t>
  </si>
  <si>
    <t xml:space="preserve"> 27-Jun-2016</t>
  </si>
  <si>
    <t>Públicos ( Etapa IV )</t>
  </si>
  <si>
    <t>SEAPAL-2016-07-REHABILITACIÓN EMERGENTE DEL SUBCOLECTOR FRANCISCO VILLA</t>
  </si>
  <si>
    <t>Rehabilitación Emergente</t>
  </si>
  <si>
    <t>Versalles</t>
  </si>
  <si>
    <t xml:space="preserve"> 13-Jul-2016</t>
  </si>
  <si>
    <t>del Subcolector Francisco</t>
  </si>
  <si>
    <t xml:space="preserve"> 14-Jul-2016</t>
  </si>
  <si>
    <t xml:space="preserve"> 1-Ago-2016</t>
  </si>
  <si>
    <t>Villa</t>
  </si>
  <si>
    <t>4, 4.1</t>
  </si>
  <si>
    <t>5, 5.1</t>
  </si>
  <si>
    <t>27 pzas</t>
  </si>
  <si>
    <t>29 pzas.</t>
  </si>
  <si>
    <t>MANTENER LOS PORCENTAJES DE TRATAMIENTO DE AGUAS RESIDUALES EN EL MUNICIPIO DE PUERTO VALLARTA</t>
  </si>
  <si>
    <t xml:space="preserve"> 17-Nov-2015</t>
  </si>
  <si>
    <t xml:space="preserve"> 1-Feb-2016</t>
  </si>
  <si>
    <t xml:space="preserve"> 3884-02182-6</t>
  </si>
  <si>
    <t>Remodelaciones</t>
  </si>
  <si>
    <t>de Vallarta, S.A. de C.V.</t>
  </si>
  <si>
    <t xml:space="preserve"> 23-Ago-2016</t>
  </si>
  <si>
    <t xml:space="preserve"> 22-Ago-2016</t>
  </si>
  <si>
    <t xml:space="preserve"> 3884-02352-5</t>
  </si>
  <si>
    <t xml:space="preserve"> 3884-02351-4</t>
  </si>
  <si>
    <t xml:space="preserve"> 26-Ago-2016</t>
  </si>
  <si>
    <t xml:space="preserve"> 3884-02335-6</t>
  </si>
  <si>
    <t>Octava Reunión</t>
  </si>
  <si>
    <t>del 25-Sept-2016</t>
  </si>
  <si>
    <t xml:space="preserve"> 21-Sept-2016</t>
  </si>
  <si>
    <t xml:space="preserve"> 25-Sept-2016</t>
  </si>
  <si>
    <t>SEAPAL-2016-08-PRODDER (1)-I3P</t>
  </si>
  <si>
    <t>Ampliaciones de Líneas</t>
  </si>
  <si>
    <t>de Infraestructura Hidráulica</t>
  </si>
  <si>
    <t xml:space="preserve"> 16-Dic-2016</t>
  </si>
  <si>
    <t xml:space="preserve"> 27-Sept-2016</t>
  </si>
  <si>
    <t>y Sanitaria en Varias</t>
  </si>
  <si>
    <t>Colonias de la Ciudad</t>
  </si>
  <si>
    <t>INVITACION/           CONVOCATORIA</t>
  </si>
  <si>
    <t xml:space="preserve"> 29-Ago-2016</t>
  </si>
  <si>
    <t xml:space="preserve"> 20-Sep-2016</t>
  </si>
  <si>
    <t xml:space="preserve"> 15-Sep-2016</t>
  </si>
  <si>
    <t>INPALA Construcciones,</t>
  </si>
  <si>
    <t xml:space="preserve"> 10-Jun-2016</t>
  </si>
  <si>
    <t xml:space="preserve"> 27-Sep-2016</t>
  </si>
  <si>
    <t xml:space="preserve"> 8-Sep-2016</t>
  </si>
  <si>
    <t>Subtotal Contratado 2016 :</t>
  </si>
  <si>
    <t>Subtotal Erogado :</t>
  </si>
  <si>
    <t>Subtotal por Erogar</t>
  </si>
  <si>
    <t>Décima Reunión</t>
  </si>
  <si>
    <t>SEAPAL-2016-10-PRODI-I3P</t>
  </si>
  <si>
    <t>Corporativo</t>
  </si>
  <si>
    <t>Suministro e Instalación de</t>
  </si>
  <si>
    <t>REALIZAR LA REPOSICIÓN Y MANTENIMIENTO DEL PARQUE DE MICROMEDIDORES</t>
  </si>
  <si>
    <t>KEISUKE,</t>
  </si>
  <si>
    <t>6 Macromedidores</t>
  </si>
  <si>
    <t xml:space="preserve"> 28-Oct-2016</t>
  </si>
  <si>
    <t xml:space="preserve"> 30-Dic-2016</t>
  </si>
  <si>
    <t xml:space="preserve"> 27-Oct-2016</t>
  </si>
  <si>
    <t xml:space="preserve"> 3884-02447-0</t>
  </si>
  <si>
    <t>del 18-Oct-2016</t>
  </si>
  <si>
    <t xml:space="preserve"> 6-Oct-2016</t>
  </si>
  <si>
    <t xml:space="preserve"> 18-Oct-2016</t>
  </si>
  <si>
    <t>para diferentes puntos</t>
  </si>
  <si>
    <t>de la Ciudad</t>
  </si>
  <si>
    <t>Décima Segunda</t>
  </si>
  <si>
    <t>SEAPAL-2016-11-CONSTRUCCIÓN DE BEBEDEROS Y REMODELACIÓN DE PLANTAS POTABILIZADORAS EN ZONA RURAL-I3P</t>
  </si>
  <si>
    <t>CONSTRUCCIÓN DE REDES, TANQUES, REBOMBEOS Y CONSTRUCCIÓN DE REDES Y  CÁRCAMOS, NECESARIOS PARA SATISFACER LA DEMANDA DE SERVICIO DE LOS NUEVOS HABITANTES DE LA CIUDAD.</t>
  </si>
  <si>
    <t>Reunión Extraordinaria</t>
  </si>
  <si>
    <t>y Remodelación de</t>
  </si>
  <si>
    <t xml:space="preserve"> 14-Nov-2016</t>
  </si>
  <si>
    <t xml:space="preserve"> 11-Nov-2016</t>
  </si>
  <si>
    <t xml:space="preserve"> 3884-02448-3</t>
  </si>
  <si>
    <t xml:space="preserve"> 3884-02449-0</t>
  </si>
  <si>
    <t xml:space="preserve"> 22-Nov-2016</t>
  </si>
  <si>
    <t>del 9-Nov-2016</t>
  </si>
  <si>
    <t xml:space="preserve"> 4-Nov-2016</t>
  </si>
  <si>
    <t xml:space="preserve"> 9-Nov-2016</t>
  </si>
  <si>
    <t>Plantas Potabilizadoras</t>
  </si>
  <si>
    <t>en Zona Rural</t>
  </si>
  <si>
    <t>SEAPAL-2016-12-CONSTRUCCIÓN DE AGUAMÁTICOS EN DIFERENTES PUNTOS DE LA CIUDAD-I3P</t>
  </si>
  <si>
    <t>RT Terraserías y</t>
  </si>
  <si>
    <t>Construcción de Aguamáticos</t>
  </si>
  <si>
    <t>Construcciones,</t>
  </si>
  <si>
    <t>en diferentes puntos</t>
  </si>
  <si>
    <t xml:space="preserve"> 3884-02450-4</t>
  </si>
  <si>
    <t xml:space="preserve"> 3884-02451-5</t>
  </si>
  <si>
    <t>SEAPAL-2016-13-PRODDER (2)-I3P</t>
  </si>
  <si>
    <t xml:space="preserve"> 30-Nov-2016</t>
  </si>
  <si>
    <t xml:space="preserve"> 29-Nov-2016</t>
  </si>
  <si>
    <t>del 28-Nov-2016</t>
  </si>
  <si>
    <t xml:space="preserve"> 28-Nov-2016</t>
  </si>
  <si>
    <t>SEAPAL-2016-14-PRODDER (3)-I3P</t>
  </si>
  <si>
    <t>Grupo Constructor</t>
  </si>
  <si>
    <t>HORUS, S.A. de C.V.</t>
  </si>
  <si>
    <t>SEAPAL-2016-15-PRODDER (4)-I3P</t>
  </si>
  <si>
    <t>SELIER Construcciones,</t>
  </si>
  <si>
    <t>AUMENTAR EL NÚMERO DE ESCUELAS PÚBLICAS QUE CUENTEN CON BEBEDEROS EN EL MUNICIPIO DE PUERTO VALLARTA</t>
  </si>
  <si>
    <t>SEAPAL-2016-20-AD</t>
  </si>
  <si>
    <t>Constructora AYG,</t>
  </si>
  <si>
    <t>Ampliaciones de Redes</t>
  </si>
  <si>
    <t>Vista Dorada</t>
  </si>
  <si>
    <t xml:space="preserve"> 19-Dic-2016</t>
  </si>
  <si>
    <t xml:space="preserve"> 1-Feb-2017</t>
  </si>
  <si>
    <t>en la Col. Vista Dorada</t>
  </si>
  <si>
    <t>SEAPAL-2016-21-AD</t>
  </si>
  <si>
    <t>Constructora Dos Villas,</t>
  </si>
  <si>
    <t>Vista Volcanes</t>
  </si>
  <si>
    <t xml:space="preserve"> 16-Feb-2017</t>
  </si>
  <si>
    <t>en la Col. Vista Volcanes</t>
  </si>
  <si>
    <t>SEAPAL-2016-22-AD</t>
  </si>
  <si>
    <t>Vista los Llanos</t>
  </si>
  <si>
    <t xml:space="preserve"> 19-Ene-2017</t>
  </si>
  <si>
    <t>en la Col. Vista los Llanos</t>
  </si>
  <si>
    <t>SEAPAL-2016-23-AD</t>
  </si>
  <si>
    <t>Constructora y</t>
  </si>
  <si>
    <t>Riviera Santo</t>
  </si>
  <si>
    <t>Desarrolladora Barba</t>
  </si>
  <si>
    <t>Domingo</t>
  </si>
  <si>
    <t xml:space="preserve"> 19-Feb-2017</t>
  </si>
  <si>
    <t>y Asociados,</t>
  </si>
  <si>
    <t>en la Col. Riviera</t>
  </si>
  <si>
    <t>Santo Domingo</t>
  </si>
  <si>
    <t>Ing. Carlos Fdo.</t>
  </si>
  <si>
    <t>SEAPAL-2016-19-PRODI-I3P</t>
  </si>
  <si>
    <t>Marina Vallarta</t>
  </si>
  <si>
    <t>9 Macromedidores</t>
  </si>
  <si>
    <t xml:space="preserve"> 21-Dic-2016</t>
  </si>
  <si>
    <t xml:space="preserve"> 20-Dic-2016</t>
  </si>
  <si>
    <t>del 19-Dic-2016</t>
  </si>
  <si>
    <t xml:space="preserve"> 13-Dic-2016</t>
  </si>
  <si>
    <t>en el Fraccionamiento</t>
  </si>
  <si>
    <t>"Marina Vallarta"</t>
  </si>
  <si>
    <t>Décima Octava</t>
  </si>
  <si>
    <t>SEAPAL-2016-16-PRODI-LPN</t>
  </si>
  <si>
    <t>INOVA Control,</t>
  </si>
  <si>
    <t>Suministro e Instalación</t>
  </si>
  <si>
    <t xml:space="preserve"> 14-Dic-2016</t>
  </si>
  <si>
    <t xml:space="preserve"> 28-Dic-2016</t>
  </si>
  <si>
    <t>de 500 Micromedidores</t>
  </si>
  <si>
    <t xml:space="preserve"> 29-Dic-2016</t>
  </si>
  <si>
    <t>del 28-Dic-2016</t>
  </si>
  <si>
    <t>SEAPAL-2016-17-PRODI-LPN</t>
  </si>
  <si>
    <t>Impermeabilización Interior</t>
  </si>
  <si>
    <t>de 10 Tanques de Regulación</t>
  </si>
  <si>
    <t>de Agua Potable</t>
  </si>
  <si>
    <t>SEAPAL-2016-18-PRODI-LPN</t>
  </si>
  <si>
    <t>Las Gaviotas</t>
  </si>
  <si>
    <t>Proyectos EME,</t>
  </si>
  <si>
    <t>de 300 Micromedidores</t>
  </si>
  <si>
    <t>"Las Gaviotas"</t>
  </si>
  <si>
    <t xml:space="preserve"> 3884-02499-5</t>
  </si>
  <si>
    <t>Monto provisionado</t>
  </si>
  <si>
    <t>Sr. Juan Luis</t>
  </si>
  <si>
    <t>Amador Zamora</t>
  </si>
  <si>
    <t xml:space="preserve"> 31-Mar-2017</t>
  </si>
  <si>
    <t xml:space="preserve"> 4-Abr-2017</t>
  </si>
  <si>
    <t xml:space="preserve"> 24-Mar-2017</t>
  </si>
  <si>
    <t xml:space="preserve"> 27-Mar-2017</t>
  </si>
  <si>
    <t xml:space="preserve"> 1-Ene-2017</t>
  </si>
  <si>
    <t>Ampliación Tiempo y Monto</t>
  </si>
  <si>
    <t xml:space="preserve"> 7-Jul-2016</t>
  </si>
  <si>
    <t xml:space="preserve"> 6-Ene-2017</t>
  </si>
  <si>
    <t xml:space="preserve"> 9-Mar-2017</t>
  </si>
  <si>
    <t>Reprogramación</t>
  </si>
  <si>
    <t xml:space="preserve"> 2-Ene-2017</t>
  </si>
  <si>
    <t>Prórroga</t>
  </si>
  <si>
    <t xml:space="preserve"> 28-Sep-2016</t>
  </si>
  <si>
    <t xml:space="preserve"> 17-Ene-2017</t>
  </si>
  <si>
    <t xml:space="preserve"> 15-Dic-2016</t>
  </si>
  <si>
    <t>Ampliación en Tiempo y Monto</t>
  </si>
  <si>
    <t xml:space="preserve"> 3884-02492-0</t>
  </si>
  <si>
    <t xml:space="preserve"> 3884-02491-1</t>
  </si>
  <si>
    <t xml:space="preserve"> 3884-02489-6</t>
  </si>
  <si>
    <t xml:space="preserve"> 3884-02490-6</t>
  </si>
  <si>
    <t xml:space="preserve"> 3884-02486-5</t>
  </si>
  <si>
    <t xml:space="preserve"> 3884-02485-6</t>
  </si>
  <si>
    <t xml:space="preserve"> 4-Ene-2017</t>
  </si>
  <si>
    <t xml:space="preserve"> 3884-02474-0</t>
  </si>
  <si>
    <t xml:space="preserve"> 3884-02472-4</t>
  </si>
  <si>
    <t xml:space="preserve"> 2020-14622-5</t>
  </si>
  <si>
    <t xml:space="preserve"> 2020-14623-0</t>
  </si>
  <si>
    <t xml:space="preserve"> 2020-14645-6</t>
  </si>
  <si>
    <t xml:space="preserve"> 2020-14618-2</t>
  </si>
  <si>
    <t xml:space="preserve"> 1627-08667-5</t>
  </si>
  <si>
    <t xml:space="preserve">  III-496830-RC</t>
  </si>
  <si>
    <t xml:space="preserve"> 7-Mar-2017</t>
  </si>
  <si>
    <t>50.00 m.</t>
  </si>
  <si>
    <t>860.45 m.</t>
  </si>
  <si>
    <t>3,075.95 m.</t>
  </si>
  <si>
    <t>1,028.10 m.</t>
  </si>
  <si>
    <t>2,214.80 m.</t>
  </si>
  <si>
    <t>1,455.86 m.</t>
  </si>
  <si>
    <t>6 pzas.</t>
  </si>
  <si>
    <t>31 pzas.</t>
  </si>
  <si>
    <t>14 pzas.</t>
  </si>
  <si>
    <t>3,190.80 m.</t>
  </si>
  <si>
    <t>2,727.85 m.</t>
  </si>
  <si>
    <t>1,065.57 m.</t>
  </si>
  <si>
    <t>500 pzas.</t>
  </si>
  <si>
    <t>300 pzas.</t>
  </si>
  <si>
    <r>
      <t>5,042.88 m</t>
    </r>
    <r>
      <rPr>
        <b/>
        <vertAlign val="superscript"/>
        <sz val="8"/>
        <rFont val="Avenir LT Std 55 Roman"/>
        <family val="0"/>
      </rPr>
      <t>2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</si>
</sst>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"/>
    <numFmt numFmtId="189" formatCode="#,##0.00_ ;[Red]\-#,##0.00\ "/>
    <numFmt numFmtId="190" formatCode="dd/mm/\y\y\y\y"/>
    <numFmt numFmtId="191" formatCode="d\-mmm\-yyyy"/>
    <numFmt numFmtId="192" formatCode="d\-m\-yyyy"/>
    <numFmt numFmtId="193" formatCode="d\ &quot;de&quot;\ mmmm\ &quot;de&quot;\ yyyy"/>
    <numFmt numFmtId="194" formatCode="0.00000%"/>
    <numFmt numFmtId="195" formatCode="#,##0.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00000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20"/>
      <color indexed="12"/>
      <name val="Avenir LT Std 55 Roman"/>
      <family val="2"/>
    </font>
    <font>
      <b/>
      <sz val="12"/>
      <name val="Avenir LT Std 55 Roman"/>
      <family val="2"/>
    </font>
    <font>
      <b/>
      <sz val="8"/>
      <name val="Avenir LT Std 55 Roman"/>
      <family val="2"/>
    </font>
    <font>
      <sz val="8"/>
      <name val="Avenir LT Std 55 Roman"/>
      <family val="2"/>
    </font>
    <font>
      <sz val="10"/>
      <name val="Avenir LT Std 55 Roman"/>
      <family val="2"/>
    </font>
    <font>
      <b/>
      <sz val="16"/>
      <color indexed="61"/>
      <name val="Avenir LT Std 55 Roman"/>
      <family val="2"/>
    </font>
    <font>
      <sz val="7"/>
      <color indexed="12"/>
      <name val="Avenir LT Std 55 Roman"/>
      <family val="2"/>
    </font>
    <font>
      <b/>
      <sz val="9"/>
      <name val="Avenir LT Std 55 Roman"/>
      <family val="2"/>
    </font>
    <font>
      <b/>
      <sz val="10.5"/>
      <name val="Avenir LT Std 55 Roman"/>
      <family val="2"/>
    </font>
    <font>
      <sz val="9"/>
      <name val="Avenir LT Std 55 Roman"/>
      <family val="2"/>
    </font>
    <font>
      <sz val="8.5"/>
      <name val="Avenir LT Std 55 Roman"/>
      <family val="2"/>
    </font>
    <font>
      <b/>
      <sz val="10"/>
      <name val="Avenir LT Std 55 Roman"/>
      <family val="2"/>
    </font>
    <font>
      <sz val="7.5"/>
      <name val="Avenir LT Std 55 Roman"/>
      <family val="2"/>
    </font>
    <font>
      <b/>
      <sz val="7.5"/>
      <name val="Avenir LT Std 55 Roman"/>
      <family val="2"/>
    </font>
    <font>
      <b/>
      <sz val="7"/>
      <name val="Avenir LT Std 55 Roman"/>
      <family val="2"/>
    </font>
    <font>
      <sz val="7"/>
      <name val="Avenir LT Std 55 Roman"/>
      <family val="2"/>
    </font>
    <font>
      <sz val="8.5"/>
      <name val="Arial"/>
      <family val="2"/>
    </font>
    <font>
      <b/>
      <vertAlign val="superscript"/>
      <sz val="9"/>
      <name val="Avenir LT Std 55 Roman"/>
      <family val="0"/>
    </font>
    <font>
      <b/>
      <sz val="8"/>
      <name val="Arial"/>
      <family val="2"/>
    </font>
    <font>
      <b/>
      <vertAlign val="superscript"/>
      <sz val="8"/>
      <name val="Avenir LT Std 55 Roman"/>
      <family val="0"/>
    </font>
    <font>
      <b/>
      <sz val="12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99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hair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 style="hair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>
        <color theme="1"/>
      </right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>
        <color theme="1"/>
      </left>
      <right style="hair"/>
      <top>
        <color indexed="63"/>
      </top>
      <bottom style="double"/>
    </border>
    <border>
      <left>
        <color indexed="63"/>
      </left>
      <right style="double">
        <color theme="1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 style="double"/>
    </border>
    <border>
      <left style="double"/>
      <right style="thin"/>
      <top style="double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double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double"/>
      <right style="thin">
        <color theme="1"/>
      </right>
      <top style="double"/>
      <bottom style="double"/>
    </border>
    <border>
      <left style="thin">
        <color theme="1"/>
      </left>
      <right style="thin">
        <color theme="1"/>
      </right>
      <top style="double"/>
      <bottom style="double"/>
    </border>
    <border>
      <left style="thin">
        <color theme="1"/>
      </left>
      <right style="medium"/>
      <top style="double"/>
      <bottom style="double"/>
    </border>
    <border>
      <left style="double"/>
      <right style="thin">
        <color theme="1"/>
      </right>
      <top style="double"/>
      <bottom>
        <color indexed="63"/>
      </bottom>
    </border>
    <border>
      <left style="thin">
        <color theme="1"/>
      </left>
      <right style="thin">
        <color theme="1"/>
      </right>
      <top style="double"/>
      <bottom>
        <color indexed="63"/>
      </bottom>
    </border>
    <border>
      <left style="thin">
        <color theme="1"/>
      </left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thin">
        <color theme="1"/>
      </right>
      <top style="double"/>
      <bottom style="medium"/>
    </border>
    <border>
      <left style="thin">
        <color theme="1"/>
      </left>
      <right style="thin">
        <color theme="1"/>
      </right>
      <top style="double"/>
      <bottom style="medium"/>
    </border>
    <border>
      <left style="thin">
        <color theme="1"/>
      </left>
      <right style="medium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>
        <color theme="1"/>
      </right>
      <top style="double"/>
      <bottom style="double"/>
    </border>
    <border>
      <left style="double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424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33" borderId="10" xfId="0" applyFont="1" applyFill="1" applyBorder="1" applyAlignment="1">
      <alignment horizontal="left" vertical="center"/>
    </xf>
    <xf numFmtId="193" fontId="10" fillId="33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33" borderId="12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1" fillId="34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33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4" fontId="16" fillId="34" borderId="15" xfId="0" applyNumberFormat="1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vertical="center"/>
    </xf>
    <xf numFmtId="0" fontId="16" fillId="34" borderId="16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vertical="center"/>
    </xf>
    <xf numFmtId="0" fontId="10" fillId="34" borderId="15" xfId="0" applyFont="1" applyFill="1" applyBorder="1" applyAlignment="1">
      <alignment vertical="center"/>
    </xf>
    <xf numFmtId="188" fontId="16" fillId="34" borderId="19" xfId="0" applyNumberFormat="1" applyFont="1" applyFill="1" applyBorder="1" applyAlignment="1">
      <alignment horizontal="center" vertical="center"/>
    </xf>
    <xf numFmtId="4" fontId="16" fillId="34" borderId="19" xfId="0" applyNumberFormat="1" applyFont="1" applyFill="1" applyBorder="1" applyAlignment="1">
      <alignment horizontal="center" vertical="center"/>
    </xf>
    <xf numFmtId="4" fontId="18" fillId="0" borderId="15" xfId="0" applyNumberFormat="1" applyFont="1" applyBorder="1" applyAlignment="1">
      <alignment horizontal="center" vertical="center"/>
    </xf>
    <xf numFmtId="4" fontId="18" fillId="35" borderId="15" xfId="0" applyNumberFormat="1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191" fontId="16" fillId="0" borderId="22" xfId="0" applyNumberFormat="1" applyFont="1" applyBorder="1" applyAlignment="1">
      <alignment horizontal="center" vertical="center" wrapText="1"/>
    </xf>
    <xf numFmtId="191" fontId="16" fillId="0" borderId="23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4" fontId="18" fillId="36" borderId="22" xfId="0" applyNumberFormat="1" applyFont="1" applyFill="1" applyBorder="1" applyAlignment="1">
      <alignment horizontal="center" vertical="center"/>
    </xf>
    <xf numFmtId="191" fontId="16" fillId="34" borderId="22" xfId="0" applyNumberFormat="1" applyFont="1" applyFill="1" applyBorder="1" applyAlignment="1">
      <alignment horizontal="center" vertical="center"/>
    </xf>
    <xf numFmtId="9" fontId="16" fillId="34" borderId="22" xfId="0" applyNumberFormat="1" applyFont="1" applyFill="1" applyBorder="1" applyAlignment="1">
      <alignment horizontal="center" vertical="center"/>
    </xf>
    <xf numFmtId="191" fontId="16" fillId="34" borderId="24" xfId="0" applyNumberFormat="1" applyFont="1" applyFill="1" applyBorder="1" applyAlignment="1">
      <alignment horizontal="center" vertical="center"/>
    </xf>
    <xf numFmtId="4" fontId="18" fillId="34" borderId="22" xfId="0" applyNumberFormat="1" applyFont="1" applyFill="1" applyBorder="1" applyAlignment="1">
      <alignment horizontal="center" vertical="center"/>
    </xf>
    <xf numFmtId="4" fontId="16" fillId="34" borderId="22" xfId="0" applyNumberFormat="1" applyFont="1" applyFill="1" applyBorder="1" applyAlignment="1">
      <alignment horizontal="center" vertical="center"/>
    </xf>
    <xf numFmtId="4" fontId="14" fillId="34" borderId="22" xfId="0" applyNumberFormat="1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2" fontId="9" fillId="34" borderId="22" xfId="0" applyNumberFormat="1" applyFont="1" applyFill="1" applyBorder="1" applyAlignment="1">
      <alignment horizontal="center" vertical="center"/>
    </xf>
    <xf numFmtId="2" fontId="18" fillId="36" borderId="22" xfId="0" applyNumberFormat="1" applyFont="1" applyFill="1" applyBorder="1" applyAlignment="1">
      <alignment horizontal="center" vertical="center"/>
    </xf>
    <xf numFmtId="188" fontId="16" fillId="34" borderId="25" xfId="0" applyNumberFormat="1" applyFont="1" applyFill="1" applyBorder="1" applyAlignment="1">
      <alignment horizontal="center" vertical="center"/>
    </xf>
    <xf numFmtId="2" fontId="18" fillId="34" borderId="22" xfId="0" applyNumberFormat="1" applyFont="1" applyFill="1" applyBorder="1" applyAlignment="1">
      <alignment horizontal="center" vertical="center"/>
    </xf>
    <xf numFmtId="16" fontId="10" fillId="34" borderId="22" xfId="0" applyNumberFormat="1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15" fontId="16" fillId="0" borderId="22" xfId="0" applyNumberFormat="1" applyFont="1" applyBorder="1" applyAlignment="1">
      <alignment horizontal="center" vertical="center"/>
    </xf>
    <xf numFmtId="15" fontId="16" fillId="0" borderId="23" xfId="0" applyNumberFormat="1" applyFont="1" applyBorder="1" applyAlignment="1" quotePrefix="1">
      <alignment horizontal="center" vertical="center"/>
    </xf>
    <xf numFmtId="4" fontId="9" fillId="34" borderId="22" xfId="0" applyNumberFormat="1" applyFont="1" applyFill="1" applyBorder="1" applyAlignment="1">
      <alignment horizontal="center" vertical="center"/>
    </xf>
    <xf numFmtId="4" fontId="16" fillId="34" borderId="26" xfId="0" applyNumberFormat="1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4" fontId="10" fillId="34" borderId="22" xfId="0" applyNumberFormat="1" applyFont="1" applyFill="1" applyBorder="1" applyAlignment="1">
      <alignment horizontal="center" vertical="center"/>
    </xf>
    <xf numFmtId="1" fontId="9" fillId="34" borderId="22" xfId="0" applyNumberFormat="1" applyFont="1" applyFill="1" applyBorder="1" applyAlignment="1">
      <alignment horizontal="center" vertical="center"/>
    </xf>
    <xf numFmtId="4" fontId="16" fillId="34" borderId="25" xfId="0" applyNumberFormat="1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left" vertical="center"/>
    </xf>
    <xf numFmtId="0" fontId="20" fillId="34" borderId="24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15" fontId="16" fillId="0" borderId="28" xfId="0" applyNumberFormat="1" applyFont="1" applyBorder="1" applyAlignment="1">
      <alignment horizontal="center" vertical="center"/>
    </xf>
    <xf numFmtId="15" fontId="16" fillId="0" borderId="29" xfId="0" applyNumberFormat="1" applyFont="1" applyBorder="1" applyAlignment="1" quotePrefix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4" fontId="14" fillId="34" borderId="28" xfId="0" applyNumberFormat="1" applyFont="1" applyFill="1" applyBorder="1" applyAlignment="1">
      <alignment horizontal="center" vertical="center"/>
    </xf>
    <xf numFmtId="4" fontId="16" fillId="34" borderId="28" xfId="0" applyNumberFormat="1" applyFont="1" applyFill="1" applyBorder="1" applyAlignment="1">
      <alignment horizontal="center" vertical="center"/>
    </xf>
    <xf numFmtId="9" fontId="16" fillId="34" borderId="28" xfId="0" applyNumberFormat="1" applyFont="1" applyFill="1" applyBorder="1" applyAlignment="1">
      <alignment horizontal="center" vertical="center"/>
    </xf>
    <xf numFmtId="0" fontId="16" fillId="34" borderId="29" xfId="0" applyFont="1" applyFill="1" applyBorder="1" applyAlignment="1">
      <alignment horizontal="center" vertical="center"/>
    </xf>
    <xf numFmtId="0" fontId="16" fillId="34" borderId="30" xfId="0" applyFont="1" applyFill="1" applyBorder="1" applyAlignment="1">
      <alignment horizontal="center" vertical="center"/>
    </xf>
    <xf numFmtId="0" fontId="16" fillId="34" borderId="28" xfId="0" applyFont="1" applyFill="1" applyBorder="1" applyAlignment="1">
      <alignment horizontal="center" vertical="center"/>
    </xf>
    <xf numFmtId="4" fontId="10" fillId="34" borderId="28" xfId="0" applyNumberFormat="1" applyFont="1" applyFill="1" applyBorder="1" applyAlignment="1">
      <alignment horizontal="center" vertical="center"/>
    </xf>
    <xf numFmtId="4" fontId="9" fillId="34" borderId="28" xfId="0" applyNumberFormat="1" applyFont="1" applyFill="1" applyBorder="1" applyAlignment="1">
      <alignment horizontal="center" vertical="center"/>
    </xf>
    <xf numFmtId="1" fontId="9" fillId="34" borderId="28" xfId="0" applyNumberFormat="1" applyFont="1" applyFill="1" applyBorder="1" applyAlignment="1">
      <alignment horizontal="center" vertical="center"/>
    </xf>
    <xf numFmtId="2" fontId="9" fillId="34" borderId="28" xfId="0" applyNumberFormat="1" applyFont="1" applyFill="1" applyBorder="1" applyAlignment="1">
      <alignment horizontal="center" vertical="center"/>
    </xf>
    <xf numFmtId="2" fontId="9" fillId="34" borderId="28" xfId="0" applyNumberFormat="1" applyFont="1" applyFill="1" applyBorder="1" applyAlignment="1" quotePrefix="1">
      <alignment horizontal="center" vertical="center"/>
    </xf>
    <xf numFmtId="188" fontId="16" fillId="34" borderId="31" xfId="0" applyNumberFormat="1" applyFont="1" applyFill="1" applyBorder="1" applyAlignment="1">
      <alignment horizontal="center" vertical="center"/>
    </xf>
    <xf numFmtId="4" fontId="16" fillId="34" borderId="31" xfId="0" applyNumberFormat="1" applyFont="1" applyFill="1" applyBorder="1" applyAlignment="1">
      <alignment horizontal="center" vertical="center"/>
    </xf>
    <xf numFmtId="2" fontId="18" fillId="34" borderId="32" xfId="0" applyNumberFormat="1" applyFont="1" applyFill="1" applyBorder="1" applyAlignment="1">
      <alignment horizontal="center" vertical="center"/>
    </xf>
    <xf numFmtId="2" fontId="18" fillId="34" borderId="28" xfId="0" applyNumberFormat="1" applyFont="1" applyFill="1" applyBorder="1" applyAlignment="1">
      <alignment horizontal="center" vertical="center"/>
    </xf>
    <xf numFmtId="16" fontId="10" fillId="34" borderId="28" xfId="0" applyNumberFormat="1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9" fillId="34" borderId="29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1" fillId="34" borderId="32" xfId="0" applyFont="1" applyFill="1" applyBorder="1" applyAlignment="1">
      <alignment horizontal="left" vertical="center"/>
    </xf>
    <xf numFmtId="0" fontId="20" fillId="34" borderId="29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4" fontId="16" fillId="34" borderId="33" xfId="0" applyNumberFormat="1" applyFont="1" applyFill="1" applyBorder="1" applyAlignment="1">
      <alignment horizontal="center" vertical="center"/>
    </xf>
    <xf numFmtId="9" fontId="16" fillId="34" borderId="33" xfId="0" applyNumberFormat="1" applyFont="1" applyFill="1" applyBorder="1" applyAlignment="1">
      <alignment horizontal="center" vertical="center"/>
    </xf>
    <xf numFmtId="0" fontId="16" fillId="34" borderId="34" xfId="0" applyFont="1" applyFill="1" applyBorder="1" applyAlignment="1">
      <alignment horizontal="center" vertical="center"/>
    </xf>
    <xf numFmtId="4" fontId="10" fillId="34" borderId="33" xfId="0" applyNumberFormat="1" applyFont="1" applyFill="1" applyBorder="1" applyAlignment="1">
      <alignment horizontal="center" vertical="center"/>
    </xf>
    <xf numFmtId="4" fontId="9" fillId="34" borderId="33" xfId="0" applyNumberFormat="1" applyFont="1" applyFill="1" applyBorder="1" applyAlignment="1">
      <alignment horizontal="center" vertical="center"/>
    </xf>
    <xf numFmtId="1" fontId="9" fillId="34" borderId="33" xfId="0" applyNumberFormat="1" applyFont="1" applyFill="1" applyBorder="1" applyAlignment="1">
      <alignment horizontal="center" vertical="center"/>
    </xf>
    <xf numFmtId="2" fontId="9" fillId="34" borderId="33" xfId="0" applyNumberFormat="1" applyFont="1" applyFill="1" applyBorder="1" applyAlignment="1">
      <alignment horizontal="center" vertical="center"/>
    </xf>
    <xf numFmtId="188" fontId="16" fillId="34" borderId="35" xfId="0" applyNumberFormat="1" applyFont="1" applyFill="1" applyBorder="1" applyAlignment="1">
      <alignment horizontal="center" vertical="center"/>
    </xf>
    <xf numFmtId="2" fontId="18" fillId="34" borderId="33" xfId="0" applyNumberFormat="1" applyFont="1" applyFill="1" applyBorder="1" applyAlignment="1">
      <alignment horizontal="center" vertical="center"/>
    </xf>
    <xf numFmtId="16" fontId="10" fillId="34" borderId="33" xfId="0" applyNumberFormat="1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2" fontId="18" fillId="34" borderId="26" xfId="0" applyNumberFormat="1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91" fontId="10" fillId="0" borderId="26" xfId="0" applyNumberFormat="1" applyFont="1" applyBorder="1" applyAlignment="1">
      <alignment horizontal="center" vertical="center"/>
    </xf>
    <xf numFmtId="191" fontId="10" fillId="0" borderId="36" xfId="0" applyNumberFormat="1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17" fillId="0" borderId="38" xfId="0" applyFont="1" applyBorder="1" applyAlignment="1">
      <alignment horizontal="center" vertical="center"/>
    </xf>
    <xf numFmtId="4" fontId="16" fillId="34" borderId="38" xfId="0" applyNumberFormat="1" applyFont="1" applyFill="1" applyBorder="1" applyAlignment="1">
      <alignment horizontal="center" vertical="center"/>
    </xf>
    <xf numFmtId="0" fontId="16" fillId="34" borderId="40" xfId="0" applyFont="1" applyFill="1" applyBorder="1" applyAlignment="1">
      <alignment horizontal="center" vertical="center"/>
    </xf>
    <xf numFmtId="0" fontId="16" fillId="34" borderId="38" xfId="0" applyFont="1" applyFill="1" applyBorder="1" applyAlignment="1">
      <alignment vertical="center"/>
    </xf>
    <xf numFmtId="0" fontId="16" fillId="34" borderId="39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vertical="center"/>
    </xf>
    <xf numFmtId="0" fontId="10" fillId="34" borderId="38" xfId="0" applyFont="1" applyFill="1" applyBorder="1" applyAlignment="1">
      <alignment vertical="center"/>
    </xf>
    <xf numFmtId="188" fontId="16" fillId="34" borderId="41" xfId="0" applyNumberFormat="1" applyFont="1" applyFill="1" applyBorder="1" applyAlignment="1">
      <alignment horizontal="center" vertical="center"/>
    </xf>
    <xf numFmtId="4" fontId="16" fillId="34" borderId="41" xfId="0" applyNumberFormat="1" applyFont="1" applyFill="1" applyBorder="1" applyAlignment="1">
      <alignment horizontal="center" vertical="center"/>
    </xf>
    <xf numFmtId="4" fontId="18" fillId="0" borderId="38" xfId="0" applyNumberFormat="1" applyFont="1" applyBorder="1" applyAlignment="1">
      <alignment horizontal="center" vertical="center"/>
    </xf>
    <xf numFmtId="0" fontId="11" fillId="34" borderId="40" xfId="0" applyFont="1" applyFill="1" applyBorder="1" applyAlignment="1">
      <alignment vertical="center"/>
    </xf>
    <xf numFmtId="0" fontId="22" fillId="0" borderId="4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4" fontId="16" fillId="34" borderId="15" xfId="0" applyNumberFormat="1" applyFont="1" applyFill="1" applyBorder="1" applyAlignment="1" quotePrefix="1">
      <alignment horizontal="center" vertical="center"/>
    </xf>
    <xf numFmtId="4" fontId="18" fillId="36" borderId="22" xfId="0" applyNumberFormat="1" applyFont="1" applyFill="1" applyBorder="1" applyAlignment="1" quotePrefix="1">
      <alignment horizontal="center" vertical="center"/>
    </xf>
    <xf numFmtId="4" fontId="18" fillId="35" borderId="38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left" vertical="top" wrapText="1"/>
    </xf>
    <xf numFmtId="0" fontId="19" fillId="0" borderId="4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4" fontId="16" fillId="34" borderId="38" xfId="0" applyNumberFormat="1" applyFont="1" applyFill="1" applyBorder="1" applyAlignment="1" quotePrefix="1">
      <alignment horizontal="center" vertical="center"/>
    </xf>
    <xf numFmtId="15" fontId="16" fillId="0" borderId="33" xfId="0" applyNumberFormat="1" applyFont="1" applyBorder="1" applyAlignment="1">
      <alignment horizontal="center" vertical="center"/>
    </xf>
    <xf numFmtId="15" fontId="16" fillId="0" borderId="34" xfId="0" applyNumberFormat="1" applyFont="1" applyBorder="1" applyAlignment="1" quotePrefix="1">
      <alignment horizontal="center" vertical="center"/>
    </xf>
    <xf numFmtId="4" fontId="14" fillId="34" borderId="33" xfId="0" applyNumberFormat="1" applyFont="1" applyFill="1" applyBorder="1" applyAlignment="1">
      <alignment horizontal="center" vertical="center"/>
    </xf>
    <xf numFmtId="15" fontId="16" fillId="0" borderId="28" xfId="0" applyNumberFormat="1" applyFont="1" applyBorder="1" applyAlignment="1" quotePrefix="1">
      <alignment horizontal="center" vertical="center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45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191" fontId="19" fillId="34" borderId="22" xfId="0" applyNumberFormat="1" applyFont="1" applyFill="1" applyBorder="1" applyAlignment="1">
      <alignment horizontal="center" vertical="center" wrapText="1"/>
    </xf>
    <xf numFmtId="0" fontId="10" fillId="34" borderId="46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4" fontId="18" fillId="38" borderId="22" xfId="0" applyNumberFormat="1" applyFont="1" applyFill="1" applyBorder="1" applyAlignment="1">
      <alignment horizontal="center" vertical="center"/>
    </xf>
    <xf numFmtId="4" fontId="16" fillId="38" borderId="25" xfId="0" applyNumberFormat="1" applyFont="1" applyFill="1" applyBorder="1" applyAlignment="1">
      <alignment horizontal="center" vertical="center"/>
    </xf>
    <xf numFmtId="4" fontId="16" fillId="38" borderId="22" xfId="0" applyNumberFormat="1" applyFont="1" applyFill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50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9" fillId="34" borderId="48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/>
    </xf>
    <xf numFmtId="0" fontId="10" fillId="34" borderId="50" xfId="0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4" fontId="9" fillId="0" borderId="48" xfId="0" applyNumberFormat="1" applyFont="1" applyBorder="1" applyAlignment="1">
      <alignment horizontal="center" vertical="center"/>
    </xf>
    <xf numFmtId="4" fontId="16" fillId="38" borderId="31" xfId="0" applyNumberFormat="1" applyFont="1" applyFill="1" applyBorder="1" applyAlignment="1">
      <alignment horizontal="center" vertical="center"/>
    </xf>
    <xf numFmtId="4" fontId="16" fillId="38" borderId="41" xfId="0" applyNumberFormat="1" applyFont="1" applyFill="1" applyBorder="1" applyAlignment="1">
      <alignment horizontal="center" vertical="center"/>
    </xf>
    <xf numFmtId="4" fontId="16" fillId="38" borderId="26" xfId="0" applyNumberFormat="1" applyFont="1" applyFill="1" applyBorder="1" applyAlignment="1">
      <alignment horizontal="center" vertical="center"/>
    </xf>
    <xf numFmtId="4" fontId="16" fillId="38" borderId="35" xfId="0" applyNumberFormat="1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4" fontId="16" fillId="39" borderId="26" xfId="0" applyNumberFormat="1" applyFont="1" applyFill="1" applyBorder="1" applyAlignment="1">
      <alignment horizontal="center" vertical="center"/>
    </xf>
    <xf numFmtId="9" fontId="16" fillId="34" borderId="36" xfId="0" applyNumberFormat="1" applyFont="1" applyFill="1" applyBorder="1" applyAlignment="1">
      <alignment horizontal="center" vertical="center"/>
    </xf>
    <xf numFmtId="0" fontId="10" fillId="38" borderId="22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2" fontId="18" fillId="9" borderId="22" xfId="0" applyNumberFormat="1" applyFont="1" applyFill="1" applyBorder="1" applyAlignment="1">
      <alignment horizontal="center" vertical="center"/>
    </xf>
    <xf numFmtId="4" fontId="18" fillId="14" borderId="15" xfId="0" applyNumberFormat="1" applyFont="1" applyFill="1" applyBorder="1" applyAlignment="1">
      <alignment horizontal="center" vertical="center"/>
    </xf>
    <xf numFmtId="4" fontId="18" fillId="34" borderId="28" xfId="0" applyNumberFormat="1" applyFont="1" applyFill="1" applyBorder="1" applyAlignment="1">
      <alignment horizontal="center" vertical="center"/>
    </xf>
    <xf numFmtId="4" fontId="18" fillId="38" borderId="22" xfId="0" applyNumberFormat="1" applyFont="1" applyFill="1" applyBorder="1" applyAlignment="1" quotePrefix="1">
      <alignment horizontal="center" vertical="center"/>
    </xf>
    <xf numFmtId="4" fontId="18" fillId="11" borderId="22" xfId="0" applyNumberFormat="1" applyFont="1" applyFill="1" applyBorder="1" applyAlignment="1">
      <alignment horizontal="center" vertical="center"/>
    </xf>
    <xf numFmtId="0" fontId="16" fillId="38" borderId="21" xfId="0" applyFont="1" applyFill="1" applyBorder="1" applyAlignment="1">
      <alignment horizontal="center" vertical="center"/>
    </xf>
    <xf numFmtId="15" fontId="16" fillId="38" borderId="22" xfId="0" applyNumberFormat="1" applyFont="1" applyFill="1" applyBorder="1" applyAlignment="1">
      <alignment horizontal="center" vertical="center"/>
    </xf>
    <xf numFmtId="191" fontId="16" fillId="38" borderId="2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14" fillId="34" borderId="54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191" fontId="19" fillId="34" borderId="56" xfId="0" applyNumberFormat="1" applyFont="1" applyFill="1" applyBorder="1" applyAlignment="1">
      <alignment horizontal="center" vertical="center" wrapText="1"/>
    </xf>
    <xf numFmtId="4" fontId="16" fillId="39" borderId="56" xfId="0" applyNumberFormat="1" applyFont="1" applyFill="1" applyBorder="1" applyAlignment="1">
      <alignment horizontal="center" vertical="center"/>
    </xf>
    <xf numFmtId="191" fontId="16" fillId="38" borderId="22" xfId="0" applyNumberFormat="1" applyFont="1" applyFill="1" applyBorder="1" applyAlignment="1">
      <alignment horizontal="center" vertical="center"/>
    </xf>
    <xf numFmtId="191" fontId="16" fillId="38" borderId="24" xfId="0" applyNumberFormat="1" applyFont="1" applyFill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2" fontId="9" fillId="34" borderId="22" xfId="0" applyNumberFormat="1" applyFont="1" applyFill="1" applyBorder="1" applyAlignment="1" quotePrefix="1">
      <alignment horizontal="center" vertical="center"/>
    </xf>
    <xf numFmtId="0" fontId="19" fillId="34" borderId="23" xfId="0" applyFont="1" applyFill="1" applyBorder="1" applyAlignment="1">
      <alignment horizontal="center" vertical="center"/>
    </xf>
    <xf numFmtId="0" fontId="10" fillId="34" borderId="48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4" fontId="16" fillId="38" borderId="15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4" fontId="16" fillId="34" borderId="44" xfId="0" applyNumberFormat="1" applyFont="1" applyFill="1" applyBorder="1" applyAlignment="1">
      <alignment horizontal="center" vertical="center"/>
    </xf>
    <xf numFmtId="0" fontId="16" fillId="34" borderId="57" xfId="0" applyFont="1" applyFill="1" applyBorder="1" applyAlignment="1">
      <alignment horizontal="center" vertical="center"/>
    </xf>
    <xf numFmtId="0" fontId="11" fillId="35" borderId="58" xfId="0" applyFont="1" applyFill="1" applyBorder="1" applyAlignment="1">
      <alignment vertical="center"/>
    </xf>
    <xf numFmtId="0" fontId="11" fillId="39" borderId="58" xfId="0" applyFont="1" applyFill="1" applyBorder="1" applyAlignment="1">
      <alignment vertical="center"/>
    </xf>
    <xf numFmtId="0" fontId="11" fillId="9" borderId="58" xfId="0" applyFont="1" applyFill="1" applyBorder="1" applyAlignment="1">
      <alignment vertical="center"/>
    </xf>
    <xf numFmtId="0" fontId="14" fillId="40" borderId="59" xfId="0" applyFont="1" applyFill="1" applyBorder="1" applyAlignment="1">
      <alignment horizontal="centerContinuous" vertical="center"/>
    </xf>
    <xf numFmtId="0" fontId="14" fillId="40" borderId="18" xfId="0" applyFont="1" applyFill="1" applyBorder="1" applyAlignment="1">
      <alignment horizontal="centerContinuous" vertical="center"/>
    </xf>
    <xf numFmtId="0" fontId="14" fillId="40" borderId="16" xfId="0" applyFont="1" applyFill="1" applyBorder="1" applyAlignment="1">
      <alignment horizontal="centerContinuous" vertical="center"/>
    </xf>
    <xf numFmtId="0" fontId="11" fillId="40" borderId="18" xfId="0" applyFont="1" applyFill="1" applyBorder="1" applyAlignment="1">
      <alignment horizontal="centerContinuous" vertical="center"/>
    </xf>
    <xf numFmtId="0" fontId="11" fillId="40" borderId="16" xfId="0" applyFont="1" applyFill="1" applyBorder="1" applyAlignment="1">
      <alignment horizontal="centerContinuous" vertical="center"/>
    </xf>
    <xf numFmtId="0" fontId="14" fillId="40" borderId="18" xfId="0" applyFont="1" applyFill="1" applyBorder="1" applyAlignment="1" quotePrefix="1">
      <alignment horizontal="centerContinuous" vertical="center"/>
    </xf>
    <xf numFmtId="0" fontId="14" fillId="40" borderId="60" xfId="0" applyFont="1" applyFill="1" applyBorder="1" applyAlignment="1">
      <alignment horizontal="centerContinuous" vertical="center"/>
    </xf>
    <xf numFmtId="0" fontId="14" fillId="40" borderId="61" xfId="0" applyFont="1" applyFill="1" applyBorder="1" applyAlignment="1">
      <alignment horizontal="centerContinuous" vertical="center"/>
    </xf>
    <xf numFmtId="0" fontId="14" fillId="40" borderId="62" xfId="0" applyFont="1" applyFill="1" applyBorder="1" applyAlignment="1">
      <alignment horizontal="centerContinuous" vertical="center"/>
    </xf>
    <xf numFmtId="0" fontId="11" fillId="40" borderId="61" xfId="0" applyFont="1" applyFill="1" applyBorder="1" applyAlignment="1">
      <alignment horizontal="centerContinuous" vertical="center"/>
    </xf>
    <xf numFmtId="0" fontId="11" fillId="40" borderId="62" xfId="0" applyFont="1" applyFill="1" applyBorder="1" applyAlignment="1">
      <alignment horizontal="centerContinuous" vertical="center"/>
    </xf>
    <xf numFmtId="0" fontId="11" fillId="40" borderId="0" xfId="0" applyFont="1" applyFill="1" applyBorder="1" applyAlignment="1">
      <alignment horizontal="centerContinuous" vertical="center"/>
    </xf>
    <xf numFmtId="0" fontId="14" fillId="40" borderId="42" xfId="0" applyFont="1" applyFill="1" applyBorder="1" applyAlignment="1">
      <alignment horizontal="center" vertical="center"/>
    </xf>
    <xf numFmtId="0" fontId="14" fillId="40" borderId="23" xfId="0" applyFont="1" applyFill="1" applyBorder="1" applyAlignment="1">
      <alignment horizontal="center" vertical="center"/>
    </xf>
    <xf numFmtId="0" fontId="14" fillId="40" borderId="22" xfId="0" applyFont="1" applyFill="1" applyBorder="1" applyAlignment="1">
      <alignment horizontal="center" vertical="center"/>
    </xf>
    <xf numFmtId="0" fontId="11" fillId="40" borderId="63" xfId="0" applyFont="1" applyFill="1" applyBorder="1" applyAlignment="1">
      <alignment horizontal="centerContinuous" vertical="center"/>
    </xf>
    <xf numFmtId="0" fontId="14" fillId="40" borderId="0" xfId="0" applyFont="1" applyFill="1" applyBorder="1" applyAlignment="1">
      <alignment horizontal="center" vertical="center"/>
    </xf>
    <xf numFmtId="0" fontId="14" fillId="40" borderId="64" xfId="0" applyFont="1" applyFill="1" applyBorder="1" applyAlignment="1">
      <alignment horizontal="centerContinuous" vertical="center"/>
    </xf>
    <xf numFmtId="0" fontId="10" fillId="40" borderId="61" xfId="0" applyFont="1" applyFill="1" applyBorder="1" applyAlignment="1">
      <alignment horizontal="centerContinuous" vertical="center"/>
    </xf>
    <xf numFmtId="0" fontId="10" fillId="40" borderId="63" xfId="0" applyFont="1" applyFill="1" applyBorder="1" applyAlignment="1">
      <alignment horizontal="centerContinuous" vertical="center"/>
    </xf>
    <xf numFmtId="0" fontId="10" fillId="40" borderId="25" xfId="0" applyFont="1" applyFill="1" applyBorder="1" applyAlignment="1">
      <alignment horizontal="centerContinuous" vertical="center"/>
    </xf>
    <xf numFmtId="0" fontId="14" fillId="40" borderId="26" xfId="0" applyFont="1" applyFill="1" applyBorder="1" applyAlignment="1">
      <alignment horizontal="centerContinuous" vertical="center"/>
    </xf>
    <xf numFmtId="0" fontId="14" fillId="40" borderId="0" xfId="0" applyFont="1" applyFill="1" applyBorder="1" applyAlignment="1">
      <alignment horizontal="centerContinuous" vertical="center"/>
    </xf>
    <xf numFmtId="0" fontId="14" fillId="40" borderId="65" xfId="0" applyFont="1" applyFill="1" applyBorder="1" applyAlignment="1">
      <alignment horizontal="centerContinuous" vertical="center"/>
    </xf>
    <xf numFmtId="0" fontId="14" fillId="40" borderId="58" xfId="0" applyFont="1" applyFill="1" applyBorder="1" applyAlignment="1">
      <alignment horizontal="centerContinuous" vertical="center"/>
    </xf>
    <xf numFmtId="0" fontId="14" fillId="40" borderId="26" xfId="0" applyFont="1" applyFill="1" applyBorder="1" applyAlignment="1">
      <alignment horizontal="center" vertical="center"/>
    </xf>
    <xf numFmtId="0" fontId="14" fillId="40" borderId="36" xfId="0" applyFont="1" applyFill="1" applyBorder="1" applyAlignment="1">
      <alignment horizontal="center" vertical="center"/>
    </xf>
    <xf numFmtId="0" fontId="14" fillId="40" borderId="22" xfId="0" applyFont="1" applyFill="1" applyBorder="1" applyAlignment="1" quotePrefix="1">
      <alignment horizontal="center" vertical="center"/>
    </xf>
    <xf numFmtId="0" fontId="14" fillId="40" borderId="58" xfId="0" applyFont="1" applyFill="1" applyBorder="1" applyAlignment="1">
      <alignment horizontal="center" vertical="center"/>
    </xf>
    <xf numFmtId="0" fontId="11" fillId="40" borderId="66" xfId="0" applyFont="1" applyFill="1" applyBorder="1" applyAlignment="1">
      <alignment vertical="center"/>
    </xf>
    <xf numFmtId="0" fontId="15" fillId="40" borderId="12" xfId="0" applyFont="1" applyFill="1" applyBorder="1" applyAlignment="1">
      <alignment horizontal="center" vertical="center"/>
    </xf>
    <xf numFmtId="0" fontId="11" fillId="40" borderId="12" xfId="0" applyFont="1" applyFill="1" applyBorder="1" applyAlignment="1">
      <alignment vertical="center"/>
    </xf>
    <xf numFmtId="0" fontId="16" fillId="0" borderId="42" xfId="0" applyFont="1" applyBorder="1" applyAlignment="1">
      <alignment horizontal="center"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4" fontId="16" fillId="34" borderId="22" xfId="0" applyNumberFormat="1" applyFont="1" applyFill="1" applyBorder="1" applyAlignment="1" quotePrefix="1">
      <alignment horizontal="center" vertical="center"/>
    </xf>
    <xf numFmtId="0" fontId="16" fillId="34" borderId="26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vertical="center"/>
    </xf>
    <xf numFmtId="0" fontId="11" fillId="34" borderId="22" xfId="0" applyFont="1" applyFill="1" applyBorder="1" applyAlignment="1">
      <alignment vertical="center"/>
    </xf>
    <xf numFmtId="0" fontId="10" fillId="34" borderId="22" xfId="0" applyFont="1" applyFill="1" applyBorder="1" applyAlignment="1">
      <alignment vertical="center"/>
    </xf>
    <xf numFmtId="188" fontId="16" fillId="34" borderId="67" xfId="0" applyNumberFormat="1" applyFont="1" applyFill="1" applyBorder="1" applyAlignment="1">
      <alignment horizontal="center" vertical="center"/>
    </xf>
    <xf numFmtId="4" fontId="16" fillId="34" borderId="67" xfId="0" applyNumberFormat="1" applyFont="1" applyFill="1" applyBorder="1" applyAlignment="1">
      <alignment horizontal="center" vertical="center"/>
    </xf>
    <xf numFmtId="4" fontId="16" fillId="38" borderId="67" xfId="0" applyNumberFormat="1" applyFont="1" applyFill="1" applyBorder="1" applyAlignment="1">
      <alignment horizontal="center" vertical="center"/>
    </xf>
    <xf numFmtId="4" fontId="18" fillId="0" borderId="22" xfId="0" applyNumberFormat="1" applyFont="1" applyBorder="1" applyAlignment="1">
      <alignment horizontal="center" vertical="center"/>
    </xf>
    <xf numFmtId="4" fontId="18" fillId="14" borderId="22" xfId="0" applyNumberFormat="1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vertical="center"/>
    </xf>
    <xf numFmtId="0" fontId="22" fillId="0" borderId="68" xfId="0" applyFont="1" applyBorder="1" applyAlignment="1">
      <alignment horizontal="center" vertical="center"/>
    </xf>
    <xf numFmtId="4" fontId="16" fillId="34" borderId="69" xfId="0" applyNumberFormat="1" applyFont="1" applyFill="1" applyBorder="1" applyAlignment="1">
      <alignment horizontal="center" vertical="center"/>
    </xf>
    <xf numFmtId="0" fontId="16" fillId="34" borderId="70" xfId="0" applyFont="1" applyFill="1" applyBorder="1" applyAlignment="1">
      <alignment horizontal="center" vertical="center"/>
    </xf>
    <xf numFmtId="4" fontId="16" fillId="39" borderId="22" xfId="0" applyNumberFormat="1" applyFont="1" applyFill="1" applyBorder="1" applyAlignment="1">
      <alignment horizontal="center" vertical="center"/>
    </xf>
    <xf numFmtId="4" fontId="18" fillId="35" borderId="22" xfId="0" applyNumberFormat="1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6" fillId="34" borderId="46" xfId="0" applyFont="1" applyFill="1" applyBorder="1" applyAlignment="1">
      <alignment horizontal="center" vertical="center"/>
    </xf>
    <xf numFmtId="0" fontId="14" fillId="40" borderId="53" xfId="0" applyFont="1" applyFill="1" applyBorder="1" applyAlignment="1">
      <alignment horizontal="center" vertical="center"/>
    </xf>
    <xf numFmtId="0" fontId="14" fillId="40" borderId="71" xfId="0" applyFont="1" applyFill="1" applyBorder="1" applyAlignment="1">
      <alignment horizontal="center" vertical="center"/>
    </xf>
    <xf numFmtId="0" fontId="14" fillId="40" borderId="34" xfId="0" applyFont="1" applyFill="1" applyBorder="1" applyAlignment="1">
      <alignment horizontal="center" vertical="center"/>
    </xf>
    <xf numFmtId="0" fontId="14" fillId="40" borderId="33" xfId="0" applyFont="1" applyFill="1" applyBorder="1" applyAlignment="1">
      <alignment horizontal="center" vertical="center"/>
    </xf>
    <xf numFmtId="0" fontId="14" fillId="40" borderId="46" xfId="0" applyFont="1" applyFill="1" applyBorder="1" applyAlignment="1">
      <alignment horizontal="center" vertical="center"/>
    </xf>
    <xf numFmtId="0" fontId="14" fillId="40" borderId="72" xfId="0" applyFont="1" applyFill="1" applyBorder="1" applyAlignment="1">
      <alignment horizontal="center" vertical="center"/>
    </xf>
    <xf numFmtId="0" fontId="11" fillId="40" borderId="73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191" fontId="16" fillId="11" borderId="24" xfId="0" applyNumberFormat="1" applyFont="1" applyFill="1" applyBorder="1" applyAlignment="1">
      <alignment horizontal="center" vertical="center"/>
    </xf>
    <xf numFmtId="0" fontId="19" fillId="0" borderId="74" xfId="0" applyNumberFormat="1" applyFont="1" applyFill="1" applyBorder="1" applyAlignment="1">
      <alignment vertical="center" wrapText="1"/>
    </xf>
    <xf numFmtId="0" fontId="16" fillId="34" borderId="75" xfId="0" applyFont="1" applyFill="1" applyBorder="1" applyAlignment="1">
      <alignment horizontal="center" vertical="center"/>
    </xf>
    <xf numFmtId="191" fontId="16" fillId="0" borderId="22" xfId="0" applyNumberFormat="1" applyFont="1" applyBorder="1" applyAlignment="1" quotePrefix="1">
      <alignment horizontal="center" vertical="center" wrapText="1"/>
    </xf>
    <xf numFmtId="0" fontId="16" fillId="0" borderId="75" xfId="0" applyFont="1" applyBorder="1" applyAlignment="1">
      <alignment horizontal="center" vertical="center"/>
    </xf>
    <xf numFmtId="0" fontId="17" fillId="0" borderId="38" xfId="0" applyFont="1" applyBorder="1" applyAlignment="1" quotePrefix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4" fontId="18" fillId="13" borderId="22" xfId="0" applyNumberFormat="1" applyFont="1" applyFill="1" applyBorder="1" applyAlignment="1">
      <alignment horizontal="center" vertical="center"/>
    </xf>
    <xf numFmtId="4" fontId="11" fillId="34" borderId="22" xfId="0" applyNumberFormat="1" applyFont="1" applyFill="1" applyBorder="1" applyAlignment="1">
      <alignment horizontal="center" vertical="center"/>
    </xf>
    <xf numFmtId="0" fontId="16" fillId="38" borderId="42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88" fontId="16" fillId="34" borderId="58" xfId="0" applyNumberFormat="1" applyFont="1" applyFill="1" applyBorder="1" applyAlignment="1">
      <alignment horizontal="center" vertical="center"/>
    </xf>
    <xf numFmtId="4" fontId="16" fillId="38" borderId="58" xfId="0" applyNumberFormat="1" applyFont="1" applyFill="1" applyBorder="1" applyAlignment="1">
      <alignment horizontal="center" vertical="center"/>
    </xf>
    <xf numFmtId="0" fontId="16" fillId="34" borderId="45" xfId="0" applyFont="1" applyFill="1" applyBorder="1" applyAlignment="1">
      <alignment horizontal="center" vertical="center"/>
    </xf>
    <xf numFmtId="0" fontId="16" fillId="34" borderId="38" xfId="0" applyFont="1" applyFill="1" applyBorder="1" applyAlignment="1">
      <alignment horizontal="center" vertical="center"/>
    </xf>
    <xf numFmtId="2" fontId="9" fillId="34" borderId="33" xfId="0" applyNumberFormat="1" applyFont="1" applyFill="1" applyBorder="1" applyAlignment="1" quotePrefix="1">
      <alignment horizontal="center" vertical="center"/>
    </xf>
    <xf numFmtId="2" fontId="18" fillId="34" borderId="71" xfId="0" applyNumberFormat="1" applyFont="1" applyFill="1" applyBorder="1" applyAlignment="1">
      <alignment horizontal="center" vertical="center"/>
    </xf>
    <xf numFmtId="0" fontId="10" fillId="34" borderId="71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10" fillId="34" borderId="76" xfId="0" applyFont="1" applyFill="1" applyBorder="1" applyAlignment="1">
      <alignment horizontal="center" vertical="center"/>
    </xf>
    <xf numFmtId="0" fontId="10" fillId="34" borderId="77" xfId="0" applyFont="1" applyFill="1" applyBorder="1" applyAlignment="1">
      <alignment horizontal="center" vertical="center"/>
    </xf>
    <xf numFmtId="0" fontId="16" fillId="34" borderId="78" xfId="0" applyFont="1" applyFill="1" applyBorder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4" fontId="16" fillId="38" borderId="19" xfId="0" applyNumberFormat="1" applyFont="1" applyFill="1" applyBorder="1" applyAlignment="1">
      <alignment horizontal="center" vertical="center"/>
    </xf>
    <xf numFmtId="4" fontId="18" fillId="41" borderId="22" xfId="0" applyNumberFormat="1" applyFont="1" applyFill="1" applyBorder="1" applyAlignment="1" quotePrefix="1">
      <alignment horizontal="center" vertical="center"/>
    </xf>
    <xf numFmtId="4" fontId="27" fillId="41" borderId="0" xfId="0" applyNumberFormat="1" applyFont="1" applyFill="1" applyAlignment="1">
      <alignment horizontal="center" vertical="center"/>
    </xf>
    <xf numFmtId="0" fontId="16" fillId="34" borderId="79" xfId="0" applyFont="1" applyFill="1" applyBorder="1" applyAlignment="1">
      <alignment horizontal="center" vertical="center"/>
    </xf>
    <xf numFmtId="4" fontId="18" fillId="14" borderId="38" xfId="0" applyNumberFormat="1" applyFont="1" applyFill="1" applyBorder="1" applyAlignment="1">
      <alignment horizontal="center" vertical="center"/>
    </xf>
    <xf numFmtId="0" fontId="11" fillId="19" borderId="25" xfId="0" applyFont="1" applyFill="1" applyBorder="1" applyAlignment="1">
      <alignment vertical="center"/>
    </xf>
    <xf numFmtId="191" fontId="10" fillId="34" borderId="22" xfId="0" applyNumberFormat="1" applyFont="1" applyFill="1" applyBorder="1" applyAlignment="1">
      <alignment horizontal="center" vertical="center"/>
    </xf>
    <xf numFmtId="16" fontId="10" fillId="38" borderId="22" xfId="0" applyNumberFormat="1" applyFont="1" applyFill="1" applyBorder="1" applyAlignment="1">
      <alignment horizontal="center" vertical="center"/>
    </xf>
    <xf numFmtId="4" fontId="16" fillId="14" borderId="22" xfId="0" applyNumberFormat="1" applyFont="1" applyFill="1" applyBorder="1" applyAlignment="1">
      <alignment horizontal="center" vertical="center"/>
    </xf>
    <xf numFmtId="191" fontId="10" fillId="34" borderId="22" xfId="0" applyNumberFormat="1" applyFont="1" applyFill="1" applyBorder="1" applyAlignment="1">
      <alignment horizontal="center" vertical="center" wrapText="1"/>
    </xf>
    <xf numFmtId="4" fontId="18" fillId="38" borderId="28" xfId="0" applyNumberFormat="1" applyFont="1" applyFill="1" applyBorder="1" applyAlignment="1">
      <alignment horizontal="center" vertical="center"/>
    </xf>
    <xf numFmtId="0" fontId="0" fillId="38" borderId="80" xfId="0" applyFill="1" applyBorder="1" applyAlignment="1">
      <alignment/>
    </xf>
    <xf numFmtId="0" fontId="0" fillId="38" borderId="81" xfId="0" applyFill="1" applyBorder="1" applyAlignment="1">
      <alignment/>
    </xf>
    <xf numFmtId="0" fontId="0" fillId="38" borderId="82" xfId="0" applyFill="1" applyBorder="1" applyAlignment="1">
      <alignment/>
    </xf>
    <xf numFmtId="0" fontId="0" fillId="38" borderId="83" xfId="0" applyFill="1" applyBorder="1" applyAlignment="1">
      <alignment/>
    </xf>
    <xf numFmtId="0" fontId="0" fillId="38" borderId="84" xfId="0" applyFill="1" applyBorder="1" applyAlignment="1">
      <alignment/>
    </xf>
    <xf numFmtId="0" fontId="0" fillId="38" borderId="79" xfId="0" applyFill="1" applyBorder="1" applyAlignment="1">
      <alignment/>
    </xf>
    <xf numFmtId="0" fontId="0" fillId="38" borderId="85" xfId="0" applyFill="1" applyBorder="1" applyAlignment="1">
      <alignment/>
    </xf>
    <xf numFmtId="0" fontId="0" fillId="38" borderId="86" xfId="0" applyFill="1" applyBorder="1" applyAlignment="1">
      <alignment/>
    </xf>
    <xf numFmtId="0" fontId="0" fillId="38" borderId="75" xfId="0" applyFill="1" applyBorder="1" applyAlignment="1">
      <alignment/>
    </xf>
    <xf numFmtId="0" fontId="0" fillId="38" borderId="87" xfId="0" applyFill="1" applyBorder="1" applyAlignment="1">
      <alignment/>
    </xf>
    <xf numFmtId="0" fontId="0" fillId="38" borderId="88" xfId="0" applyFill="1" applyBorder="1" applyAlignment="1">
      <alignment/>
    </xf>
    <xf numFmtId="0" fontId="0" fillId="38" borderId="78" xfId="0" applyFill="1" applyBorder="1" applyAlignment="1">
      <alignment/>
    </xf>
    <xf numFmtId="0" fontId="0" fillId="5" borderId="89" xfId="0" applyFont="1" applyFill="1" applyBorder="1" applyAlignment="1">
      <alignment horizontal="center" vertical="center" wrapText="1"/>
    </xf>
    <xf numFmtId="0" fontId="0" fillId="5" borderId="90" xfId="0" applyFill="1" applyBorder="1" applyAlignment="1">
      <alignment horizontal="center" vertical="center" wrapText="1"/>
    </xf>
    <xf numFmtId="0" fontId="0" fillId="5" borderId="91" xfId="0" applyFill="1" applyBorder="1" applyAlignment="1">
      <alignment horizontal="center" vertical="center" wrapText="1"/>
    </xf>
    <xf numFmtId="0" fontId="0" fillId="5" borderId="92" xfId="0" applyFont="1" applyFill="1" applyBorder="1" applyAlignment="1">
      <alignment horizontal="center" vertical="center" wrapText="1"/>
    </xf>
    <xf numFmtId="0" fontId="0" fillId="5" borderId="93" xfId="0" applyFont="1" applyFill="1" applyBorder="1" applyAlignment="1">
      <alignment horizontal="center" vertical="center" wrapText="1"/>
    </xf>
    <xf numFmtId="0" fontId="14" fillId="40" borderId="94" xfId="0" applyFont="1" applyFill="1" applyBorder="1" applyAlignment="1">
      <alignment horizontal="center" vertical="center"/>
    </xf>
    <xf numFmtId="0" fontId="14" fillId="40" borderId="95" xfId="0" applyFont="1" applyFill="1" applyBorder="1" applyAlignment="1">
      <alignment horizontal="center" vertical="center"/>
    </xf>
    <xf numFmtId="0" fontId="14" fillId="40" borderId="96" xfId="0" applyFont="1" applyFill="1" applyBorder="1" applyAlignment="1">
      <alignment horizontal="center" vertical="center" wrapText="1"/>
    </xf>
    <xf numFmtId="0" fontId="14" fillId="40" borderId="48" xfId="0" applyFont="1" applyFill="1" applyBorder="1" applyAlignment="1">
      <alignment horizontal="center" vertical="center" wrapText="1"/>
    </xf>
    <xf numFmtId="0" fontId="14" fillId="40" borderId="97" xfId="0" applyFont="1" applyFill="1" applyBorder="1" applyAlignment="1">
      <alignment horizontal="center" vertical="center" wrapText="1"/>
    </xf>
    <xf numFmtId="0" fontId="14" fillId="40" borderId="98" xfId="0" applyFont="1" applyFill="1" applyBorder="1" applyAlignment="1">
      <alignment horizontal="center" vertical="center" wrapText="1"/>
    </xf>
    <xf numFmtId="0" fontId="14" fillId="40" borderId="99" xfId="0" applyFont="1" applyFill="1" applyBorder="1" applyAlignment="1">
      <alignment horizontal="center" vertical="center" wrapText="1"/>
    </xf>
    <xf numFmtId="0" fontId="14" fillId="40" borderId="26" xfId="0" applyFont="1" applyFill="1" applyBorder="1" applyAlignment="1">
      <alignment horizontal="center" vertical="center" wrapText="1"/>
    </xf>
    <xf numFmtId="0" fontId="14" fillId="40" borderId="96" xfId="0" applyFont="1" applyFill="1" applyBorder="1" applyAlignment="1">
      <alignment horizontal="center" vertical="center"/>
    </xf>
    <xf numFmtId="0" fontId="14" fillId="40" borderId="48" xfId="0" applyFont="1" applyFill="1" applyBorder="1" applyAlignment="1">
      <alignment horizontal="center" vertical="center"/>
    </xf>
    <xf numFmtId="0" fontId="14" fillId="40" borderId="58" xfId="0" applyFont="1" applyFill="1" applyBorder="1" applyAlignment="1">
      <alignment horizontal="center" vertical="center"/>
    </xf>
    <xf numFmtId="0" fontId="14" fillId="40" borderId="22" xfId="0" applyFont="1" applyFill="1" applyBorder="1" applyAlignment="1">
      <alignment horizontal="center" vertical="center"/>
    </xf>
    <xf numFmtId="0" fontId="14" fillId="40" borderId="100" xfId="0" applyFont="1" applyFill="1" applyBorder="1" applyAlignment="1">
      <alignment horizontal="center" vertical="center"/>
    </xf>
    <xf numFmtId="0" fontId="14" fillId="40" borderId="2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8" fillId="34" borderId="101" xfId="0" applyFont="1" applyFill="1" applyBorder="1" applyAlignment="1">
      <alignment horizontal="left" vertical="top" wrapText="1"/>
    </xf>
    <xf numFmtId="0" fontId="8" fillId="34" borderId="102" xfId="0" applyFont="1" applyFill="1" applyBorder="1" applyAlignment="1">
      <alignment horizontal="left" vertical="top" wrapText="1"/>
    </xf>
    <xf numFmtId="0" fontId="8" fillId="34" borderId="103" xfId="0" applyFont="1" applyFill="1" applyBorder="1" applyAlignment="1">
      <alignment horizontal="left" vertical="top" wrapText="1"/>
    </xf>
    <xf numFmtId="0" fontId="28" fillId="5" borderId="104" xfId="0" applyFont="1" applyFill="1" applyBorder="1" applyAlignment="1">
      <alignment horizontal="center" vertical="center" wrapText="1"/>
    </xf>
    <xf numFmtId="0" fontId="28" fillId="5" borderId="105" xfId="0" applyFont="1" applyFill="1" applyBorder="1" applyAlignment="1">
      <alignment horizontal="center" vertical="center" wrapText="1"/>
    </xf>
    <xf numFmtId="0" fontId="28" fillId="5" borderId="103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19" fillId="0" borderId="66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7" fillId="0" borderId="106" xfId="0" applyFont="1" applyBorder="1" applyAlignment="1">
      <alignment horizontal="center" vertical="center" wrapText="1"/>
    </xf>
    <xf numFmtId="0" fontId="27" fillId="0" borderId="107" xfId="0" applyFont="1" applyBorder="1" applyAlignment="1">
      <alignment horizontal="center" vertical="center" wrapText="1"/>
    </xf>
    <xf numFmtId="0" fontId="27" fillId="0" borderId="108" xfId="0" applyFont="1" applyBorder="1" applyAlignment="1">
      <alignment horizontal="center" vertical="center" wrapText="1"/>
    </xf>
    <xf numFmtId="0" fontId="27" fillId="0" borderId="109" xfId="0" applyFont="1" applyBorder="1" applyAlignment="1">
      <alignment horizontal="center" vertical="center" wrapText="1"/>
    </xf>
    <xf numFmtId="0" fontId="27" fillId="0" borderId="110" xfId="0" applyFont="1" applyBorder="1" applyAlignment="1">
      <alignment horizontal="center" vertical="center" wrapText="1"/>
    </xf>
    <xf numFmtId="0" fontId="27" fillId="0" borderId="111" xfId="0" applyFont="1" applyBorder="1" applyAlignment="1">
      <alignment horizontal="center" vertical="center" wrapText="1"/>
    </xf>
    <xf numFmtId="4" fontId="16" fillId="34" borderId="112" xfId="0" applyNumberFormat="1" applyFont="1" applyFill="1" applyBorder="1" applyAlignment="1">
      <alignment horizontal="center" vertical="center" wrapText="1"/>
    </xf>
    <xf numFmtId="4" fontId="16" fillId="34" borderId="113" xfId="0" applyNumberFormat="1" applyFont="1" applyFill="1" applyBorder="1" applyAlignment="1">
      <alignment horizontal="center" vertical="center" wrapText="1"/>
    </xf>
    <xf numFmtId="4" fontId="16" fillId="34" borderId="36" xfId="0" applyNumberFormat="1" applyFont="1" applyFill="1" applyBorder="1" applyAlignment="1">
      <alignment horizontal="center" vertical="center" wrapText="1"/>
    </xf>
    <xf numFmtId="4" fontId="16" fillId="34" borderId="26" xfId="0" applyNumberFormat="1" applyFont="1" applyFill="1" applyBorder="1" applyAlignment="1">
      <alignment horizontal="center" vertical="center" wrapText="1"/>
    </xf>
    <xf numFmtId="4" fontId="16" fillId="34" borderId="54" xfId="0" applyNumberFormat="1" applyFont="1" applyFill="1" applyBorder="1" applyAlignment="1">
      <alignment horizontal="center" vertical="center" wrapText="1"/>
    </xf>
    <xf numFmtId="4" fontId="16" fillId="34" borderId="32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7" fillId="0" borderId="114" xfId="0" applyFont="1" applyBorder="1" applyAlignment="1">
      <alignment horizontal="center" vertical="center"/>
    </xf>
    <xf numFmtId="0" fontId="27" fillId="0" borderId="115" xfId="0" applyFont="1" applyBorder="1" applyAlignment="1">
      <alignment horizontal="center" vertical="center"/>
    </xf>
    <xf numFmtId="0" fontId="27" fillId="0" borderId="115" xfId="0" applyFont="1" applyBorder="1" applyAlignment="1">
      <alignment horizontal="center" vertical="center" wrapText="1"/>
    </xf>
    <xf numFmtId="0" fontId="27" fillId="0" borderId="116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top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27" fillId="0" borderId="114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top" wrapText="1"/>
    </xf>
    <xf numFmtId="0" fontId="27" fillId="0" borderId="117" xfId="0" applyFont="1" applyBorder="1" applyAlignment="1">
      <alignment horizontal="center" vertical="center" wrapText="1"/>
    </xf>
    <xf numFmtId="0" fontId="27" fillId="0" borderId="118" xfId="0" applyFont="1" applyBorder="1" applyAlignment="1">
      <alignment horizontal="center" vertical="center" wrapText="1"/>
    </xf>
    <xf numFmtId="0" fontId="27" fillId="0" borderId="119" xfId="0" applyFont="1" applyBorder="1" applyAlignment="1">
      <alignment horizontal="center" vertical="center" wrapText="1"/>
    </xf>
    <xf numFmtId="0" fontId="19" fillId="0" borderId="120" xfId="0" applyNumberFormat="1" applyFont="1" applyFill="1" applyBorder="1" applyAlignment="1">
      <alignment horizontal="center" vertical="center" wrapText="1"/>
    </xf>
    <xf numFmtId="0" fontId="19" fillId="0" borderId="74" xfId="0" applyNumberFormat="1" applyFont="1" applyFill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top" wrapText="1"/>
    </xf>
    <xf numFmtId="0" fontId="27" fillId="38" borderId="114" xfId="0" applyFont="1" applyFill="1" applyBorder="1" applyAlignment="1">
      <alignment horizontal="center" vertical="center" wrapText="1"/>
    </xf>
    <xf numFmtId="0" fontId="27" fillId="38" borderId="117" xfId="0" applyFont="1" applyFill="1" applyBorder="1" applyAlignment="1">
      <alignment horizontal="center" vertical="center" wrapText="1"/>
    </xf>
    <xf numFmtId="0" fontId="27" fillId="38" borderId="115" xfId="0" applyFont="1" applyFill="1" applyBorder="1" applyAlignment="1">
      <alignment horizontal="center" vertical="center" wrapText="1"/>
    </xf>
    <xf numFmtId="0" fontId="27" fillId="38" borderId="118" xfId="0" applyFont="1" applyFill="1" applyBorder="1" applyAlignment="1">
      <alignment horizontal="center" vertical="center" wrapText="1"/>
    </xf>
    <xf numFmtId="0" fontId="27" fillId="38" borderId="116" xfId="0" applyFont="1" applyFill="1" applyBorder="1" applyAlignment="1">
      <alignment horizontal="center" vertical="center" wrapText="1"/>
    </xf>
    <xf numFmtId="0" fontId="27" fillId="38" borderId="119" xfId="0" applyFont="1" applyFill="1" applyBorder="1" applyAlignment="1">
      <alignment horizontal="center" vertical="center" wrapText="1"/>
    </xf>
    <xf numFmtId="0" fontId="27" fillId="38" borderId="121" xfId="0" applyFont="1" applyFill="1" applyBorder="1" applyAlignment="1">
      <alignment horizontal="center" vertical="center" wrapText="1"/>
    </xf>
    <xf numFmtId="0" fontId="27" fillId="38" borderId="122" xfId="0" applyFont="1" applyFill="1" applyBorder="1" applyAlignment="1">
      <alignment horizontal="center" vertical="center" wrapText="1"/>
    </xf>
    <xf numFmtId="0" fontId="27" fillId="38" borderId="123" xfId="0" applyFont="1" applyFill="1" applyBorder="1" applyAlignment="1">
      <alignment horizontal="center" vertical="center" wrapText="1"/>
    </xf>
    <xf numFmtId="4" fontId="16" fillId="34" borderId="94" xfId="0" applyNumberFormat="1" applyFont="1" applyFill="1" applyBorder="1" applyAlignment="1">
      <alignment horizontal="center" vertical="center"/>
    </xf>
    <xf numFmtId="4" fontId="16" fillId="34" borderId="95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7" fillId="0" borderId="124" xfId="0" applyFont="1" applyBorder="1" applyAlignment="1">
      <alignment horizontal="center" vertical="center" wrapText="1"/>
    </xf>
    <xf numFmtId="0" fontId="27" fillId="0" borderId="125" xfId="0" applyFont="1" applyBorder="1" applyAlignment="1">
      <alignment horizontal="center" vertical="center" wrapText="1"/>
    </xf>
    <xf numFmtId="0" fontId="27" fillId="0" borderId="126" xfId="0" applyFont="1" applyBorder="1" applyAlignment="1">
      <alignment horizontal="center" vertical="center" wrapText="1"/>
    </xf>
    <xf numFmtId="0" fontId="27" fillId="0" borderId="116" xfId="0" applyFont="1" applyBorder="1" applyAlignment="1">
      <alignment horizontal="center" vertical="center"/>
    </xf>
    <xf numFmtId="0" fontId="19" fillId="0" borderId="127" xfId="0" applyNumberFormat="1" applyFont="1" applyFill="1" applyBorder="1" applyAlignment="1">
      <alignment horizontal="center" vertical="center" wrapText="1"/>
    </xf>
    <xf numFmtId="0" fontId="0" fillId="5" borderId="128" xfId="0" applyFill="1" applyBorder="1" applyAlignment="1">
      <alignment horizontal="center" vertical="center" wrapText="1"/>
    </xf>
    <xf numFmtId="0" fontId="19" fillId="0" borderId="80" xfId="0" applyNumberFormat="1" applyFont="1" applyFill="1" applyBorder="1" applyAlignment="1">
      <alignment horizontal="center" vertical="center" wrapText="1"/>
    </xf>
    <xf numFmtId="0" fontId="19" fillId="0" borderId="83" xfId="0" applyNumberFormat="1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5" borderId="129" xfId="0" applyFont="1" applyFill="1" applyBorder="1" applyAlignment="1">
      <alignment horizontal="center" vertical="center" wrapText="1"/>
    </xf>
    <xf numFmtId="0" fontId="14" fillId="40" borderId="71" xfId="0" applyFont="1" applyFill="1" applyBorder="1" applyAlignment="1">
      <alignment horizontal="center" vertical="center" wrapText="1"/>
    </xf>
    <xf numFmtId="0" fontId="14" fillId="40" borderId="76" xfId="0" applyFont="1" applyFill="1" applyBorder="1" applyAlignment="1">
      <alignment horizontal="center" vertical="center"/>
    </xf>
    <xf numFmtId="0" fontId="14" fillId="40" borderId="33" xfId="0" applyFont="1" applyFill="1" applyBorder="1" applyAlignment="1">
      <alignment horizontal="center" vertical="center"/>
    </xf>
    <xf numFmtId="0" fontId="14" fillId="40" borderId="77" xfId="0" applyFont="1" applyFill="1" applyBorder="1" applyAlignment="1">
      <alignment horizontal="center" vertical="center"/>
    </xf>
    <xf numFmtId="0" fontId="19" fillId="0" borderId="130" xfId="0" applyNumberFormat="1" applyFont="1" applyFill="1" applyBorder="1" applyAlignment="1">
      <alignment horizontal="center" vertical="center" wrapText="1"/>
    </xf>
    <xf numFmtId="0" fontId="19" fillId="0" borderId="85" xfId="0" applyNumberFormat="1" applyFont="1" applyFill="1" applyBorder="1" applyAlignment="1">
      <alignment horizontal="center" vertical="center" wrapText="1"/>
    </xf>
    <xf numFmtId="0" fontId="14" fillId="40" borderId="76" xfId="0" applyFont="1" applyFill="1" applyBorder="1" applyAlignment="1">
      <alignment horizontal="center" vertical="center" wrapText="1"/>
    </xf>
    <xf numFmtId="0" fontId="27" fillId="41" borderId="109" xfId="0" applyFont="1" applyFill="1" applyBorder="1" applyAlignment="1">
      <alignment horizontal="center" vertical="center" wrapText="1"/>
    </xf>
    <xf numFmtId="0" fontId="27" fillId="41" borderId="111" xfId="0" applyFont="1" applyFill="1" applyBorder="1" applyAlignment="1">
      <alignment horizontal="center" vertical="center" wrapText="1"/>
    </xf>
    <xf numFmtId="0" fontId="27" fillId="41" borderId="107" xfId="0" applyFont="1" applyFill="1" applyBorder="1" applyAlignment="1">
      <alignment horizontal="center" vertical="center" wrapText="1"/>
    </xf>
    <xf numFmtId="0" fontId="27" fillId="41" borderId="131" xfId="0" applyFont="1" applyFill="1" applyBorder="1" applyAlignment="1">
      <alignment horizontal="center" vertical="center" wrapText="1"/>
    </xf>
    <xf numFmtId="0" fontId="27" fillId="41" borderId="132" xfId="0" applyFont="1" applyFill="1" applyBorder="1" applyAlignment="1">
      <alignment horizontal="center" vertical="center" wrapText="1"/>
    </xf>
    <xf numFmtId="0" fontId="27" fillId="41" borderId="13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5</xdr:col>
      <xdr:colOff>1295400</xdr:colOff>
      <xdr:row>8</xdr:row>
      <xdr:rowOff>104775</xdr:rowOff>
    </xdr:to>
    <xdr:pic>
      <xdr:nvPicPr>
        <xdr:cNvPr id="1" name="Picture 30" descr="Logos seapal horizontal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15315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13</xdr:row>
      <xdr:rowOff>9525</xdr:rowOff>
    </xdr:from>
    <xdr:to>
      <xdr:col>2</xdr:col>
      <xdr:colOff>619125</xdr:colOff>
      <xdr:row>14</xdr:row>
      <xdr:rowOff>76200</xdr:rowOff>
    </xdr:to>
    <xdr:sp>
      <xdr:nvSpPr>
        <xdr:cNvPr id="2" name="Text Box 40"/>
        <xdr:cNvSpPr txBox="1">
          <a:spLocks noChangeArrowheads="1"/>
        </xdr:cNvSpPr>
      </xdr:nvSpPr>
      <xdr:spPr>
        <a:xfrm>
          <a:off x="1152525" y="3562350"/>
          <a:ext cx="14287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Adjudicación Directa</a:t>
          </a:r>
        </a:p>
      </xdr:txBody>
    </xdr:sp>
    <xdr:clientData/>
  </xdr:twoCellAnchor>
  <xdr:twoCellAnchor>
    <xdr:from>
      <xdr:col>1</xdr:col>
      <xdr:colOff>38100</xdr:colOff>
      <xdr:row>19</xdr:row>
      <xdr:rowOff>19050</xdr:rowOff>
    </xdr:from>
    <xdr:to>
      <xdr:col>2</xdr:col>
      <xdr:colOff>619125</xdr:colOff>
      <xdr:row>20</xdr:row>
      <xdr:rowOff>76200</xdr:rowOff>
    </xdr:to>
    <xdr:sp>
      <xdr:nvSpPr>
        <xdr:cNvPr id="3" name="Text Box 40"/>
        <xdr:cNvSpPr txBox="1">
          <a:spLocks noChangeArrowheads="1"/>
        </xdr:cNvSpPr>
      </xdr:nvSpPr>
      <xdr:spPr>
        <a:xfrm>
          <a:off x="1152525" y="4943475"/>
          <a:ext cx="14287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Adjudicación Directa</a:t>
          </a:r>
        </a:p>
      </xdr:txBody>
    </xdr:sp>
    <xdr:clientData/>
  </xdr:twoCellAnchor>
  <xdr:twoCellAnchor>
    <xdr:from>
      <xdr:col>1</xdr:col>
      <xdr:colOff>38100</xdr:colOff>
      <xdr:row>13</xdr:row>
      <xdr:rowOff>9525</xdr:rowOff>
    </xdr:from>
    <xdr:to>
      <xdr:col>2</xdr:col>
      <xdr:colOff>619125</xdr:colOff>
      <xdr:row>14</xdr:row>
      <xdr:rowOff>76200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1152525" y="3562350"/>
          <a:ext cx="14287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Adjudicación Directa</a:t>
          </a:r>
        </a:p>
      </xdr:txBody>
    </xdr:sp>
    <xdr:clientData/>
  </xdr:twoCellAnchor>
  <xdr:twoCellAnchor>
    <xdr:from>
      <xdr:col>1</xdr:col>
      <xdr:colOff>38100</xdr:colOff>
      <xdr:row>24</xdr:row>
      <xdr:rowOff>19050</xdr:rowOff>
    </xdr:from>
    <xdr:to>
      <xdr:col>2</xdr:col>
      <xdr:colOff>619125</xdr:colOff>
      <xdr:row>25</xdr:row>
      <xdr:rowOff>76200</xdr:rowOff>
    </xdr:to>
    <xdr:sp>
      <xdr:nvSpPr>
        <xdr:cNvPr id="5" name="Text Box 40"/>
        <xdr:cNvSpPr txBox="1">
          <a:spLocks noChangeArrowheads="1"/>
        </xdr:cNvSpPr>
      </xdr:nvSpPr>
      <xdr:spPr>
        <a:xfrm>
          <a:off x="1152525" y="6086475"/>
          <a:ext cx="14287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Adjudicación Directa</a:t>
          </a:r>
        </a:p>
      </xdr:txBody>
    </xdr:sp>
    <xdr:clientData/>
  </xdr:twoCellAnchor>
  <xdr:twoCellAnchor>
    <xdr:from>
      <xdr:col>1</xdr:col>
      <xdr:colOff>38100</xdr:colOff>
      <xdr:row>28</xdr:row>
      <xdr:rowOff>19050</xdr:rowOff>
    </xdr:from>
    <xdr:to>
      <xdr:col>2</xdr:col>
      <xdr:colOff>619125</xdr:colOff>
      <xdr:row>29</xdr:row>
      <xdr:rowOff>76200</xdr:rowOff>
    </xdr:to>
    <xdr:sp>
      <xdr:nvSpPr>
        <xdr:cNvPr id="6" name="Text Box 40"/>
        <xdr:cNvSpPr txBox="1">
          <a:spLocks noChangeArrowheads="1"/>
        </xdr:cNvSpPr>
      </xdr:nvSpPr>
      <xdr:spPr>
        <a:xfrm>
          <a:off x="1152525" y="7000875"/>
          <a:ext cx="14287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Adjudicación Directa</a:t>
          </a:r>
        </a:p>
      </xdr:txBody>
    </xdr:sp>
    <xdr:clientData/>
  </xdr:twoCellAnchor>
  <xdr:twoCellAnchor>
    <xdr:from>
      <xdr:col>1</xdr:col>
      <xdr:colOff>38100</xdr:colOff>
      <xdr:row>28</xdr:row>
      <xdr:rowOff>19050</xdr:rowOff>
    </xdr:from>
    <xdr:to>
      <xdr:col>2</xdr:col>
      <xdr:colOff>619125</xdr:colOff>
      <xdr:row>29</xdr:row>
      <xdr:rowOff>76200</xdr:rowOff>
    </xdr:to>
    <xdr:sp>
      <xdr:nvSpPr>
        <xdr:cNvPr id="7" name="Text Box 40"/>
        <xdr:cNvSpPr txBox="1">
          <a:spLocks noChangeArrowheads="1"/>
        </xdr:cNvSpPr>
      </xdr:nvSpPr>
      <xdr:spPr>
        <a:xfrm>
          <a:off x="1152525" y="7000875"/>
          <a:ext cx="14287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Adjudicación Directa</a:t>
          </a:r>
        </a:p>
      </xdr:txBody>
    </xdr:sp>
    <xdr:clientData/>
  </xdr:twoCellAnchor>
  <xdr:twoCellAnchor>
    <xdr:from>
      <xdr:col>1</xdr:col>
      <xdr:colOff>38100</xdr:colOff>
      <xdr:row>33</xdr:row>
      <xdr:rowOff>19050</xdr:rowOff>
    </xdr:from>
    <xdr:to>
      <xdr:col>2</xdr:col>
      <xdr:colOff>619125</xdr:colOff>
      <xdr:row>34</xdr:row>
      <xdr:rowOff>76200</xdr:rowOff>
    </xdr:to>
    <xdr:sp>
      <xdr:nvSpPr>
        <xdr:cNvPr id="8" name="Text Box 40"/>
        <xdr:cNvSpPr txBox="1">
          <a:spLocks noChangeArrowheads="1"/>
        </xdr:cNvSpPr>
      </xdr:nvSpPr>
      <xdr:spPr>
        <a:xfrm>
          <a:off x="1152525" y="8143875"/>
          <a:ext cx="14287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Adjudicación Directa</a:t>
          </a:r>
        </a:p>
      </xdr:txBody>
    </xdr:sp>
    <xdr:clientData/>
  </xdr:twoCellAnchor>
  <xdr:twoCellAnchor>
    <xdr:from>
      <xdr:col>1</xdr:col>
      <xdr:colOff>38100</xdr:colOff>
      <xdr:row>38</xdr:row>
      <xdr:rowOff>19050</xdr:rowOff>
    </xdr:from>
    <xdr:to>
      <xdr:col>2</xdr:col>
      <xdr:colOff>619125</xdr:colOff>
      <xdr:row>39</xdr:row>
      <xdr:rowOff>66675</xdr:rowOff>
    </xdr:to>
    <xdr:sp>
      <xdr:nvSpPr>
        <xdr:cNvPr id="9" name="Text Box 40"/>
        <xdr:cNvSpPr txBox="1">
          <a:spLocks noChangeArrowheads="1"/>
        </xdr:cNvSpPr>
      </xdr:nvSpPr>
      <xdr:spPr>
        <a:xfrm>
          <a:off x="1152525" y="9286875"/>
          <a:ext cx="1428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Adjudicación Directa</a:t>
          </a:r>
        </a:p>
      </xdr:txBody>
    </xdr:sp>
    <xdr:clientData/>
  </xdr:twoCellAnchor>
  <xdr:twoCellAnchor>
    <xdr:from>
      <xdr:col>1</xdr:col>
      <xdr:colOff>38100</xdr:colOff>
      <xdr:row>38</xdr:row>
      <xdr:rowOff>19050</xdr:rowOff>
    </xdr:from>
    <xdr:to>
      <xdr:col>2</xdr:col>
      <xdr:colOff>619125</xdr:colOff>
      <xdr:row>39</xdr:row>
      <xdr:rowOff>66675</xdr:rowOff>
    </xdr:to>
    <xdr:sp>
      <xdr:nvSpPr>
        <xdr:cNvPr id="10" name="Text Box 40"/>
        <xdr:cNvSpPr txBox="1">
          <a:spLocks noChangeArrowheads="1"/>
        </xdr:cNvSpPr>
      </xdr:nvSpPr>
      <xdr:spPr>
        <a:xfrm>
          <a:off x="1152525" y="9286875"/>
          <a:ext cx="1428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Adjudicación Directa</a:t>
          </a:r>
        </a:p>
      </xdr:txBody>
    </xdr:sp>
    <xdr:clientData/>
  </xdr:twoCellAnchor>
  <xdr:twoCellAnchor>
    <xdr:from>
      <xdr:col>1</xdr:col>
      <xdr:colOff>38100</xdr:colOff>
      <xdr:row>43</xdr:row>
      <xdr:rowOff>19050</xdr:rowOff>
    </xdr:from>
    <xdr:to>
      <xdr:col>2</xdr:col>
      <xdr:colOff>619125</xdr:colOff>
      <xdr:row>44</xdr:row>
      <xdr:rowOff>66675</xdr:rowOff>
    </xdr:to>
    <xdr:sp>
      <xdr:nvSpPr>
        <xdr:cNvPr id="11" name="Text Box 40"/>
        <xdr:cNvSpPr txBox="1">
          <a:spLocks noChangeArrowheads="1"/>
        </xdr:cNvSpPr>
      </xdr:nvSpPr>
      <xdr:spPr>
        <a:xfrm>
          <a:off x="1152525" y="10429875"/>
          <a:ext cx="1428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Adjudicación Directa</a:t>
          </a:r>
        </a:p>
      </xdr:txBody>
    </xdr:sp>
    <xdr:clientData/>
  </xdr:twoCellAnchor>
  <xdr:twoCellAnchor>
    <xdr:from>
      <xdr:col>1</xdr:col>
      <xdr:colOff>38100</xdr:colOff>
      <xdr:row>43</xdr:row>
      <xdr:rowOff>19050</xdr:rowOff>
    </xdr:from>
    <xdr:to>
      <xdr:col>2</xdr:col>
      <xdr:colOff>619125</xdr:colOff>
      <xdr:row>44</xdr:row>
      <xdr:rowOff>66675</xdr:rowOff>
    </xdr:to>
    <xdr:sp>
      <xdr:nvSpPr>
        <xdr:cNvPr id="12" name="Text Box 40"/>
        <xdr:cNvSpPr txBox="1">
          <a:spLocks noChangeArrowheads="1"/>
        </xdr:cNvSpPr>
      </xdr:nvSpPr>
      <xdr:spPr>
        <a:xfrm>
          <a:off x="1152525" y="10429875"/>
          <a:ext cx="1428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Adjudicación Directa</a:t>
          </a:r>
        </a:p>
      </xdr:txBody>
    </xdr:sp>
    <xdr:clientData/>
  </xdr:twoCellAnchor>
  <xdr:twoCellAnchor>
    <xdr:from>
      <xdr:col>1</xdr:col>
      <xdr:colOff>38100</xdr:colOff>
      <xdr:row>48</xdr:row>
      <xdr:rowOff>19050</xdr:rowOff>
    </xdr:from>
    <xdr:to>
      <xdr:col>2</xdr:col>
      <xdr:colOff>619125</xdr:colOff>
      <xdr:row>49</xdr:row>
      <xdr:rowOff>66675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1152525" y="11572875"/>
          <a:ext cx="1428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Adjudicación Directa</a:t>
          </a:r>
        </a:p>
      </xdr:txBody>
    </xdr:sp>
    <xdr:clientData/>
  </xdr:twoCellAnchor>
  <xdr:twoCellAnchor>
    <xdr:from>
      <xdr:col>1</xdr:col>
      <xdr:colOff>38100</xdr:colOff>
      <xdr:row>48</xdr:row>
      <xdr:rowOff>19050</xdr:rowOff>
    </xdr:from>
    <xdr:to>
      <xdr:col>2</xdr:col>
      <xdr:colOff>619125</xdr:colOff>
      <xdr:row>49</xdr:row>
      <xdr:rowOff>66675</xdr:rowOff>
    </xdr:to>
    <xdr:sp>
      <xdr:nvSpPr>
        <xdr:cNvPr id="14" name="Text Box 40"/>
        <xdr:cNvSpPr txBox="1">
          <a:spLocks noChangeArrowheads="1"/>
        </xdr:cNvSpPr>
      </xdr:nvSpPr>
      <xdr:spPr>
        <a:xfrm>
          <a:off x="1152525" y="11572875"/>
          <a:ext cx="1428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Adjudicación Directa</a:t>
          </a:r>
        </a:p>
      </xdr:txBody>
    </xdr:sp>
    <xdr:clientData/>
  </xdr:twoCellAnchor>
  <xdr:twoCellAnchor>
    <xdr:from>
      <xdr:col>1</xdr:col>
      <xdr:colOff>38100</xdr:colOff>
      <xdr:row>53</xdr:row>
      <xdr:rowOff>19050</xdr:rowOff>
    </xdr:from>
    <xdr:to>
      <xdr:col>2</xdr:col>
      <xdr:colOff>619125</xdr:colOff>
      <xdr:row>54</xdr:row>
      <xdr:rowOff>66675</xdr:rowOff>
    </xdr:to>
    <xdr:sp>
      <xdr:nvSpPr>
        <xdr:cNvPr id="15" name="Text Box 40"/>
        <xdr:cNvSpPr txBox="1">
          <a:spLocks noChangeArrowheads="1"/>
        </xdr:cNvSpPr>
      </xdr:nvSpPr>
      <xdr:spPr>
        <a:xfrm>
          <a:off x="1152525" y="12715875"/>
          <a:ext cx="1428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Adjudicación Directa</a:t>
          </a:r>
        </a:p>
      </xdr:txBody>
    </xdr:sp>
    <xdr:clientData/>
  </xdr:twoCellAnchor>
  <xdr:twoCellAnchor>
    <xdr:from>
      <xdr:col>1</xdr:col>
      <xdr:colOff>38100</xdr:colOff>
      <xdr:row>53</xdr:row>
      <xdr:rowOff>19050</xdr:rowOff>
    </xdr:from>
    <xdr:to>
      <xdr:col>2</xdr:col>
      <xdr:colOff>619125</xdr:colOff>
      <xdr:row>54</xdr:row>
      <xdr:rowOff>66675</xdr:rowOff>
    </xdr:to>
    <xdr:sp>
      <xdr:nvSpPr>
        <xdr:cNvPr id="16" name="Text Box 40"/>
        <xdr:cNvSpPr txBox="1">
          <a:spLocks noChangeArrowheads="1"/>
        </xdr:cNvSpPr>
      </xdr:nvSpPr>
      <xdr:spPr>
        <a:xfrm>
          <a:off x="1152525" y="12715875"/>
          <a:ext cx="1428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Adjudicación Directa</a:t>
          </a:r>
        </a:p>
      </xdr:txBody>
    </xdr:sp>
    <xdr:clientData/>
  </xdr:twoCellAnchor>
  <xdr:twoCellAnchor>
    <xdr:from>
      <xdr:col>12</xdr:col>
      <xdr:colOff>57150</xdr:colOff>
      <xdr:row>14</xdr:row>
      <xdr:rowOff>9525</xdr:rowOff>
    </xdr:from>
    <xdr:to>
      <xdr:col>13</xdr:col>
      <xdr:colOff>714375</xdr:colOff>
      <xdr:row>15</xdr:row>
      <xdr:rowOff>180975</xdr:rowOff>
    </xdr:to>
    <xdr:sp>
      <xdr:nvSpPr>
        <xdr:cNvPr id="17" name="Text Box 11"/>
        <xdr:cNvSpPr txBox="1">
          <a:spLocks noChangeArrowheads="1"/>
        </xdr:cNvSpPr>
      </xdr:nvSpPr>
      <xdr:spPr>
        <a:xfrm>
          <a:off x="12744450" y="3790950"/>
          <a:ext cx="12382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Convenio en Tiempo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Monto</a:t>
          </a:r>
        </a:p>
      </xdr:txBody>
    </xdr:sp>
    <xdr:clientData/>
  </xdr:twoCellAnchor>
  <xdr:twoCellAnchor>
    <xdr:from>
      <xdr:col>12</xdr:col>
      <xdr:colOff>66675</xdr:colOff>
      <xdr:row>20</xdr:row>
      <xdr:rowOff>38100</xdr:rowOff>
    </xdr:from>
    <xdr:to>
      <xdr:col>13</xdr:col>
      <xdr:colOff>733425</xdr:colOff>
      <xdr:row>21</xdr:row>
      <xdr:rowOff>180975</xdr:rowOff>
    </xdr:to>
    <xdr:sp>
      <xdr:nvSpPr>
        <xdr:cNvPr id="18" name="Text Box 11"/>
        <xdr:cNvSpPr txBox="1">
          <a:spLocks noChangeArrowheads="1"/>
        </xdr:cNvSpPr>
      </xdr:nvSpPr>
      <xdr:spPr>
        <a:xfrm>
          <a:off x="12753975" y="5191125"/>
          <a:ext cx="12477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Convenio 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5</xdr:col>
      <xdr:colOff>1295400</xdr:colOff>
      <xdr:row>8</xdr:row>
      <xdr:rowOff>104775</xdr:rowOff>
    </xdr:to>
    <xdr:pic>
      <xdr:nvPicPr>
        <xdr:cNvPr id="1" name="Picture 30" descr="Logos seapal horizontal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15315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13</xdr:row>
      <xdr:rowOff>219075</xdr:rowOff>
    </xdr:from>
    <xdr:to>
      <xdr:col>13</xdr:col>
      <xdr:colOff>666750</xdr:colOff>
      <xdr:row>15</xdr:row>
      <xdr:rowOff>123825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2706350" y="3771900"/>
          <a:ext cx="12287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Convenio Modificatorio en Monto y Tiempo</a:t>
          </a:r>
        </a:p>
      </xdr:txBody>
    </xdr:sp>
    <xdr:clientData/>
  </xdr:twoCellAnchor>
  <xdr:twoCellAnchor>
    <xdr:from>
      <xdr:col>12</xdr:col>
      <xdr:colOff>47625</xdr:colOff>
      <xdr:row>72</xdr:row>
      <xdr:rowOff>9525</xdr:rowOff>
    </xdr:from>
    <xdr:to>
      <xdr:col>13</xdr:col>
      <xdr:colOff>704850</xdr:colOff>
      <xdr:row>73</xdr:row>
      <xdr:rowOff>200025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2734925" y="17049750"/>
          <a:ext cx="12382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Convenio Modificatorio en Tiempo y Monto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5</xdr:col>
      <xdr:colOff>1219200</xdr:colOff>
      <xdr:row>8</xdr:row>
      <xdr:rowOff>104775</xdr:rowOff>
    </xdr:to>
    <xdr:pic>
      <xdr:nvPicPr>
        <xdr:cNvPr id="1" name="Picture 30" descr="Logos seapal horizontal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1436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13</xdr:row>
      <xdr:rowOff>219075</xdr:rowOff>
    </xdr:from>
    <xdr:to>
      <xdr:col>13</xdr:col>
      <xdr:colOff>704850</xdr:colOff>
      <xdr:row>15</xdr:row>
      <xdr:rowOff>123825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2811125" y="3771900"/>
          <a:ext cx="12287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Convenio Modificatorio en Tiempo</a:t>
          </a:r>
        </a:p>
      </xdr:txBody>
    </xdr:sp>
    <xdr:clientData/>
  </xdr:twoCellAnchor>
  <xdr:twoCellAnchor>
    <xdr:from>
      <xdr:col>12</xdr:col>
      <xdr:colOff>57150</xdr:colOff>
      <xdr:row>18</xdr:row>
      <xdr:rowOff>219075</xdr:rowOff>
    </xdr:from>
    <xdr:to>
      <xdr:col>13</xdr:col>
      <xdr:colOff>704850</xdr:colOff>
      <xdr:row>20</xdr:row>
      <xdr:rowOff>133350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2811125" y="4914900"/>
          <a:ext cx="12287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Convenio Modificatorio en Tiempo</a:t>
          </a:r>
        </a:p>
      </xdr:txBody>
    </xdr:sp>
    <xdr:clientData/>
  </xdr:twoCellAnchor>
  <xdr:twoCellAnchor>
    <xdr:from>
      <xdr:col>12</xdr:col>
      <xdr:colOff>47625</xdr:colOff>
      <xdr:row>24</xdr:row>
      <xdr:rowOff>38100</xdr:rowOff>
    </xdr:from>
    <xdr:to>
      <xdr:col>13</xdr:col>
      <xdr:colOff>704850</xdr:colOff>
      <xdr:row>25</xdr:row>
      <xdr:rowOff>180975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12801600" y="6105525"/>
          <a:ext cx="12382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Convenio Modificatorio en Tiempo</a:t>
          </a:r>
        </a:p>
      </xdr:txBody>
    </xdr:sp>
    <xdr:clientData/>
  </xdr:twoCellAnchor>
  <xdr:twoCellAnchor>
    <xdr:from>
      <xdr:col>12</xdr:col>
      <xdr:colOff>47625</xdr:colOff>
      <xdr:row>29</xdr:row>
      <xdr:rowOff>38100</xdr:rowOff>
    </xdr:from>
    <xdr:to>
      <xdr:col>13</xdr:col>
      <xdr:colOff>704850</xdr:colOff>
      <xdr:row>30</xdr:row>
      <xdr:rowOff>180975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12801600" y="7248525"/>
          <a:ext cx="12382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Convenio Modificatorio en Tiempo y Monto</a:t>
          </a:r>
        </a:p>
      </xdr:txBody>
    </xdr:sp>
    <xdr:clientData/>
  </xdr:twoCellAnchor>
  <xdr:twoCellAnchor>
    <xdr:from>
      <xdr:col>12</xdr:col>
      <xdr:colOff>47625</xdr:colOff>
      <xdr:row>34</xdr:row>
      <xdr:rowOff>38100</xdr:rowOff>
    </xdr:from>
    <xdr:to>
      <xdr:col>13</xdr:col>
      <xdr:colOff>704850</xdr:colOff>
      <xdr:row>35</xdr:row>
      <xdr:rowOff>180975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2801600" y="8391525"/>
          <a:ext cx="12382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Convenio Modificatorio en Tiempo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O58"/>
  <sheetViews>
    <sheetView showGridLines="0"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16.7109375" style="0" customWidth="1"/>
    <col min="2" max="4" width="12.7109375" style="0" customWidth="1"/>
    <col min="5" max="5" width="18.7109375" style="0" customWidth="1"/>
    <col min="6" max="6" width="20.7109375" style="0" customWidth="1"/>
    <col min="7" max="7" width="22.421875" style="0" customWidth="1"/>
    <col min="8" max="9" width="16.7109375" style="0" customWidth="1"/>
    <col min="10" max="11" width="12.7109375" style="0" customWidth="1"/>
    <col min="12" max="12" width="14.7109375" style="0" customWidth="1"/>
    <col min="13" max="13" width="8.7109375" style="0" customWidth="1"/>
    <col min="14" max="14" width="12.7109375" style="0" customWidth="1"/>
    <col min="15" max="16" width="11.7109375" style="0" customWidth="1"/>
    <col min="17" max="17" width="13.7109375" style="0" customWidth="1"/>
    <col min="18" max="18" width="12.7109375" style="0" customWidth="1"/>
    <col min="19" max="19" width="11.7109375" style="0" customWidth="1"/>
    <col min="20" max="20" width="10.7109375" style="0" customWidth="1"/>
    <col min="21" max="23" width="8.7109375" style="0" customWidth="1"/>
    <col min="24" max="24" width="13.7109375" style="0" customWidth="1"/>
    <col min="25" max="26" width="16.7109375" style="0" customWidth="1"/>
    <col min="27" max="27" width="15.7109375" style="0" customWidth="1"/>
    <col min="28" max="28" width="16.7109375" style="0" customWidth="1"/>
    <col min="29" max="30" width="10.7109375" style="0" customWidth="1"/>
    <col min="31" max="35" width="11.7109375" style="0" customWidth="1"/>
    <col min="36" max="36" width="30.7109375" style="0" customWidth="1"/>
    <col min="37" max="38" width="15.7109375" style="0" customWidth="1"/>
    <col min="39" max="40" width="11.7109375" style="0" customWidth="1"/>
  </cols>
  <sheetData>
    <row r="1" spans="1:36" ht="21.75" customHeight="1" thickTop="1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 t="s">
        <v>0</v>
      </c>
    </row>
    <row r="2" spans="1:36" ht="21.75" customHeight="1">
      <c r="A2" s="1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>
        <v>42735</v>
      </c>
    </row>
    <row r="3" spans="1:36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6"/>
      <c r="AB3" s="5"/>
      <c r="AC3" s="5"/>
      <c r="AD3" s="5"/>
      <c r="AE3" s="5"/>
      <c r="AF3" s="5"/>
      <c r="AG3" s="5"/>
      <c r="AH3" s="5"/>
      <c r="AI3" s="5"/>
      <c r="AJ3" s="7" t="s">
        <v>1</v>
      </c>
    </row>
    <row r="4" spans="1:36" ht="24">
      <c r="A4" s="348" t="s">
        <v>150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9"/>
      <c r="AJ4" s="8" t="s">
        <v>54</v>
      </c>
    </row>
    <row r="5" spans="1:36" ht="19.5" customHeight="1" thickBot="1">
      <c r="A5" s="5"/>
      <c r="B5" s="5"/>
      <c r="C5" s="5"/>
      <c r="D5" s="9"/>
      <c r="E5" s="5"/>
      <c r="F5" s="5"/>
      <c r="G5" s="5"/>
      <c r="H5" s="5"/>
      <c r="I5" s="5"/>
      <c r="J5" s="5"/>
      <c r="K5" s="5"/>
      <c r="L5" s="5"/>
      <c r="M5" s="6"/>
      <c r="N5" s="6"/>
      <c r="O5" s="6"/>
      <c r="P5" s="6"/>
      <c r="Q5" s="6"/>
      <c r="R5" s="6"/>
      <c r="S5" s="5"/>
      <c r="T5" s="6"/>
      <c r="U5" s="6"/>
      <c r="V5" s="6"/>
      <c r="Z5" s="10"/>
      <c r="AC5" s="5"/>
      <c r="AD5" s="5"/>
      <c r="AE5" s="5"/>
      <c r="AF5" s="5"/>
      <c r="AG5" s="5"/>
      <c r="AH5" s="5"/>
      <c r="AI5" s="5"/>
      <c r="AJ5" s="12" t="s">
        <v>53</v>
      </c>
    </row>
    <row r="6" spans="1:36" ht="19.5" customHeight="1" thickTop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  <c r="R6" s="6"/>
      <c r="S6" s="5"/>
      <c r="T6" s="6"/>
      <c r="U6" s="6"/>
      <c r="V6" s="6"/>
      <c r="Z6" s="10"/>
      <c r="AC6" s="5"/>
      <c r="AD6" s="5"/>
      <c r="AE6" s="5"/>
      <c r="AF6" s="5"/>
      <c r="AG6" s="5"/>
      <c r="AH6" s="5"/>
      <c r="AI6" s="5"/>
      <c r="AJ6" s="132"/>
    </row>
    <row r="7" spans="1:40" ht="34.5" customHeight="1" thickBot="1">
      <c r="A7" s="350" t="s">
        <v>70</v>
      </c>
      <c r="B7" s="351"/>
      <c r="C7" s="351"/>
      <c r="D7" s="351"/>
      <c r="E7" s="351"/>
      <c r="F7" s="351"/>
      <c r="G7" s="351"/>
      <c r="H7" s="351"/>
      <c r="I7" s="351"/>
      <c r="J7" s="351"/>
      <c r="K7" s="352"/>
      <c r="L7" s="127"/>
      <c r="M7" s="5"/>
      <c r="N7" s="5"/>
      <c r="O7" s="5"/>
      <c r="P7" s="5"/>
      <c r="Q7" s="5"/>
      <c r="R7" s="5"/>
      <c r="S7" s="5"/>
      <c r="T7" s="5"/>
      <c r="U7" s="5"/>
      <c r="V7" s="5"/>
      <c r="Y7" s="215"/>
      <c r="Z7" s="11" t="s">
        <v>73</v>
      </c>
      <c r="AA7" s="216"/>
      <c r="AB7" s="11" t="s">
        <v>148</v>
      </c>
      <c r="AC7" s="217"/>
      <c r="AD7" s="11" t="s">
        <v>136</v>
      </c>
      <c r="AE7" s="13"/>
      <c r="AF7" s="11"/>
      <c r="AG7" s="11"/>
      <c r="AH7" s="13"/>
      <c r="AI7" s="13"/>
      <c r="AJ7" s="13" t="s">
        <v>48</v>
      </c>
      <c r="AN7" s="199"/>
    </row>
    <row r="8" spans="1:41" ht="12.75">
      <c r="A8" s="218" t="s">
        <v>2</v>
      </c>
      <c r="B8" s="219"/>
      <c r="C8" s="219"/>
      <c r="D8" s="220"/>
      <c r="E8" s="219" t="s">
        <v>3</v>
      </c>
      <c r="F8" s="221"/>
      <c r="G8" s="221"/>
      <c r="H8" s="221"/>
      <c r="I8" s="221"/>
      <c r="J8" s="221"/>
      <c r="K8" s="221"/>
      <c r="L8" s="221"/>
      <c r="M8" s="221"/>
      <c r="N8" s="222"/>
      <c r="O8" s="223" t="s">
        <v>4</v>
      </c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2"/>
      <c r="AF8" s="221"/>
      <c r="AG8" s="221"/>
      <c r="AH8" s="221"/>
      <c r="AI8" s="221"/>
      <c r="AJ8" s="247"/>
      <c r="AK8" s="353" t="s">
        <v>286</v>
      </c>
      <c r="AL8" s="329" t="s">
        <v>231</v>
      </c>
      <c r="AM8" s="329" t="s">
        <v>232</v>
      </c>
      <c r="AN8" s="332" t="s">
        <v>233</v>
      </c>
      <c r="AO8" s="199"/>
    </row>
    <row r="9" spans="1:41" ht="12.75">
      <c r="A9" s="224" t="s">
        <v>5</v>
      </c>
      <c r="B9" s="225"/>
      <c r="C9" s="225"/>
      <c r="D9" s="226"/>
      <c r="E9" s="225" t="s">
        <v>6</v>
      </c>
      <c r="F9" s="227"/>
      <c r="G9" s="227"/>
      <c r="H9" s="227"/>
      <c r="I9" s="227"/>
      <c r="J9" s="227"/>
      <c r="K9" s="227"/>
      <c r="L9" s="227"/>
      <c r="M9" s="227"/>
      <c r="N9" s="228"/>
      <c r="O9" s="225" t="s">
        <v>7</v>
      </c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8"/>
      <c r="AF9" s="229"/>
      <c r="AG9" s="229"/>
      <c r="AH9" s="229"/>
      <c r="AI9" s="229"/>
      <c r="AJ9" s="248" t="s">
        <v>82</v>
      </c>
      <c r="AK9" s="354"/>
      <c r="AL9" s="330"/>
      <c r="AM9" s="330"/>
      <c r="AN9" s="333"/>
      <c r="AO9" s="199"/>
    </row>
    <row r="10" spans="1:41" ht="49.5" customHeight="1">
      <c r="A10" s="230" t="s">
        <v>58</v>
      </c>
      <c r="B10" s="334" t="s">
        <v>8</v>
      </c>
      <c r="C10" s="335"/>
      <c r="D10" s="231" t="s">
        <v>9</v>
      </c>
      <c r="E10" s="336" t="s">
        <v>135</v>
      </c>
      <c r="F10" s="232"/>
      <c r="G10" s="232"/>
      <c r="H10" s="232"/>
      <c r="I10" s="232" t="s">
        <v>10</v>
      </c>
      <c r="J10" s="338" t="s">
        <v>71</v>
      </c>
      <c r="K10" s="339"/>
      <c r="L10" s="340" t="s">
        <v>72</v>
      </c>
      <c r="M10" s="232" t="s">
        <v>11</v>
      </c>
      <c r="N10" s="231" t="s">
        <v>9</v>
      </c>
      <c r="O10" s="225" t="s">
        <v>12</v>
      </c>
      <c r="P10" s="233"/>
      <c r="Q10" s="225" t="s">
        <v>13</v>
      </c>
      <c r="R10" s="233"/>
      <c r="S10" s="234" t="s">
        <v>14</v>
      </c>
      <c r="T10" s="235" t="s">
        <v>15</v>
      </c>
      <c r="U10" s="227"/>
      <c r="V10" s="227"/>
      <c r="W10" s="233"/>
      <c r="X10" s="236" t="s">
        <v>47</v>
      </c>
      <c r="Y10" s="236"/>
      <c r="Z10" s="237"/>
      <c r="AA10" s="238"/>
      <c r="AB10" s="238"/>
      <c r="AC10" s="239" t="s">
        <v>14</v>
      </c>
      <c r="AD10" s="240" t="s">
        <v>14</v>
      </c>
      <c r="AE10" s="241" t="s">
        <v>33</v>
      </c>
      <c r="AF10" s="342" t="s">
        <v>75</v>
      </c>
      <c r="AG10" s="242" t="s">
        <v>76</v>
      </c>
      <c r="AH10" s="242" t="s">
        <v>77</v>
      </c>
      <c r="AI10" s="242"/>
      <c r="AJ10" s="248" t="s">
        <v>83</v>
      </c>
      <c r="AK10" s="354"/>
      <c r="AL10" s="330"/>
      <c r="AM10" s="330"/>
      <c r="AN10" s="333"/>
      <c r="AO10" s="199"/>
    </row>
    <row r="11" spans="1:41" ht="13.5">
      <c r="A11" s="230" t="s">
        <v>49</v>
      </c>
      <c r="B11" s="243" t="s">
        <v>17</v>
      </c>
      <c r="C11" s="243" t="s">
        <v>18</v>
      </c>
      <c r="D11" s="231" t="s">
        <v>19</v>
      </c>
      <c r="E11" s="337"/>
      <c r="F11" s="232" t="s">
        <v>56</v>
      </c>
      <c r="G11" s="232" t="s">
        <v>20</v>
      </c>
      <c r="H11" s="232" t="s">
        <v>100</v>
      </c>
      <c r="I11" s="232" t="s">
        <v>21</v>
      </c>
      <c r="J11" s="232" t="s">
        <v>22</v>
      </c>
      <c r="K11" s="232" t="s">
        <v>23</v>
      </c>
      <c r="L11" s="341"/>
      <c r="M11" s="232" t="s">
        <v>24</v>
      </c>
      <c r="N11" s="231" t="s">
        <v>25</v>
      </c>
      <c r="O11" s="234" t="s">
        <v>11</v>
      </c>
      <c r="P11" s="232" t="s">
        <v>26</v>
      </c>
      <c r="Q11" s="232" t="s">
        <v>10</v>
      </c>
      <c r="R11" s="232" t="s">
        <v>14</v>
      </c>
      <c r="S11" s="234" t="s">
        <v>27</v>
      </c>
      <c r="T11" s="244" t="s">
        <v>28</v>
      </c>
      <c r="U11" s="232" t="s">
        <v>29</v>
      </c>
      <c r="V11" s="232" t="s">
        <v>30</v>
      </c>
      <c r="W11" s="232" t="s">
        <v>29</v>
      </c>
      <c r="X11" s="245" t="s">
        <v>57</v>
      </c>
      <c r="Y11" s="246" t="s">
        <v>214</v>
      </c>
      <c r="Z11" s="246" t="s">
        <v>31</v>
      </c>
      <c r="AA11" s="234" t="s">
        <v>45</v>
      </c>
      <c r="AB11" s="246" t="s">
        <v>55</v>
      </c>
      <c r="AC11" s="232" t="s">
        <v>27</v>
      </c>
      <c r="AD11" s="244" t="s">
        <v>32</v>
      </c>
      <c r="AE11" s="244" t="s">
        <v>81</v>
      </c>
      <c r="AF11" s="343"/>
      <c r="AG11" s="232" t="s">
        <v>78</v>
      </c>
      <c r="AH11" s="344" t="s">
        <v>79</v>
      </c>
      <c r="AI11" s="346" t="s">
        <v>80</v>
      </c>
      <c r="AJ11" s="248" t="s">
        <v>84</v>
      </c>
      <c r="AK11" s="354"/>
      <c r="AL11" s="330"/>
      <c r="AM11" s="330"/>
      <c r="AN11" s="333"/>
      <c r="AO11" s="199"/>
    </row>
    <row r="12" spans="1:41" ht="13.5" thickBot="1">
      <c r="A12" s="230" t="s">
        <v>50</v>
      </c>
      <c r="B12" s="243" t="s">
        <v>34</v>
      </c>
      <c r="C12" s="243" t="s">
        <v>34</v>
      </c>
      <c r="D12" s="231" t="s">
        <v>35</v>
      </c>
      <c r="E12" s="337"/>
      <c r="F12" s="232"/>
      <c r="G12" s="232"/>
      <c r="H12" s="232"/>
      <c r="I12" s="232" t="s">
        <v>36</v>
      </c>
      <c r="J12" s="232" t="s">
        <v>34</v>
      </c>
      <c r="K12" s="232" t="s">
        <v>34</v>
      </c>
      <c r="L12" s="341"/>
      <c r="M12" s="232" t="s">
        <v>37</v>
      </c>
      <c r="N12" s="231" t="s">
        <v>38</v>
      </c>
      <c r="O12" s="234" t="s">
        <v>34</v>
      </c>
      <c r="P12" s="232" t="s">
        <v>34</v>
      </c>
      <c r="Q12" s="232"/>
      <c r="R12" s="232"/>
      <c r="S12" s="234" t="s">
        <v>39</v>
      </c>
      <c r="T12" s="244" t="s">
        <v>40</v>
      </c>
      <c r="U12" s="232" t="s">
        <v>41</v>
      </c>
      <c r="V12" s="232" t="s">
        <v>42</v>
      </c>
      <c r="W12" s="232" t="s">
        <v>41</v>
      </c>
      <c r="X12" s="232" t="s">
        <v>14</v>
      </c>
      <c r="Y12" s="232" t="s">
        <v>215</v>
      </c>
      <c r="Z12" s="232" t="s">
        <v>36</v>
      </c>
      <c r="AA12" s="234" t="s">
        <v>46</v>
      </c>
      <c r="AB12" s="232" t="s">
        <v>74</v>
      </c>
      <c r="AC12" s="232" t="s">
        <v>43</v>
      </c>
      <c r="AD12" s="244" t="s">
        <v>44</v>
      </c>
      <c r="AE12" s="244"/>
      <c r="AF12" s="343"/>
      <c r="AG12" s="232"/>
      <c r="AH12" s="345"/>
      <c r="AI12" s="347"/>
      <c r="AJ12" s="249"/>
      <c r="AK12" s="355"/>
      <c r="AL12" s="331"/>
      <c r="AM12" s="331"/>
      <c r="AN12" s="333"/>
      <c r="AO12" s="199"/>
    </row>
    <row r="13" spans="1:40" ht="18" customHeight="1" thickBot="1">
      <c r="A13" s="14" t="s">
        <v>147</v>
      </c>
      <c r="B13" s="15"/>
      <c r="C13" s="15"/>
      <c r="D13" s="16"/>
      <c r="E13" s="356" t="s">
        <v>140</v>
      </c>
      <c r="F13" s="17" t="s">
        <v>68</v>
      </c>
      <c r="G13" s="212" t="s">
        <v>141</v>
      </c>
      <c r="H13" s="212" t="s">
        <v>149</v>
      </c>
      <c r="I13" s="213"/>
      <c r="J13" s="23"/>
      <c r="K13" s="20"/>
      <c r="L13" s="20"/>
      <c r="M13" s="20"/>
      <c r="N13" s="214"/>
      <c r="O13" s="150"/>
      <c r="P13" s="151"/>
      <c r="Q13" s="24"/>
      <c r="R13" s="24"/>
      <c r="S13" s="25"/>
      <c r="T13" s="24"/>
      <c r="U13" s="24"/>
      <c r="V13" s="24"/>
      <c r="W13" s="24"/>
      <c r="X13" s="26">
        <v>1</v>
      </c>
      <c r="Y13" s="27">
        <v>287848.09140000003</v>
      </c>
      <c r="Z13" s="27">
        <v>386015.94</v>
      </c>
      <c r="AA13" s="28">
        <f>SUM(Z13:Z18)-0.01</f>
        <v>1228690.79</v>
      </c>
      <c r="AB13" s="192">
        <f>I14-AA13</f>
        <v>3309.2099999999627</v>
      </c>
      <c r="AC13" s="24"/>
      <c r="AD13" s="30"/>
      <c r="AE13" s="31" t="s">
        <v>371</v>
      </c>
      <c r="AF13" s="173"/>
      <c r="AG13" s="174"/>
      <c r="AH13" s="174"/>
      <c r="AI13" s="175"/>
      <c r="AJ13" s="359" t="s">
        <v>236</v>
      </c>
      <c r="AK13" s="362" t="s">
        <v>85</v>
      </c>
      <c r="AL13" s="364">
        <v>6</v>
      </c>
      <c r="AM13" s="364" t="s">
        <v>85</v>
      </c>
      <c r="AN13" s="366">
        <v>6</v>
      </c>
    </row>
    <row r="14" spans="1:40" ht="18" customHeight="1" thickBot="1" thickTop="1">
      <c r="A14" s="32" t="s">
        <v>60</v>
      </c>
      <c r="B14" s="107"/>
      <c r="C14" s="106"/>
      <c r="D14" s="34" t="s">
        <v>93</v>
      </c>
      <c r="E14" s="357"/>
      <c r="F14" s="35" t="s">
        <v>62</v>
      </c>
      <c r="G14" s="123" t="s">
        <v>142</v>
      </c>
      <c r="H14" s="123"/>
      <c r="I14" s="36">
        <v>1232000</v>
      </c>
      <c r="J14" s="37" t="s">
        <v>145</v>
      </c>
      <c r="K14" s="37" t="s">
        <v>146</v>
      </c>
      <c r="L14" s="37"/>
      <c r="M14" s="38">
        <v>0.25</v>
      </c>
      <c r="N14" s="39" t="s">
        <v>93</v>
      </c>
      <c r="O14" s="140">
        <v>1964657</v>
      </c>
      <c r="P14" s="140">
        <v>1964661</v>
      </c>
      <c r="Q14" s="40">
        <f>I14*0.25</f>
        <v>308000</v>
      </c>
      <c r="R14" s="159" t="s">
        <v>265</v>
      </c>
      <c r="S14" s="42"/>
      <c r="T14" s="43"/>
      <c r="U14" s="43"/>
      <c r="V14" s="44"/>
      <c r="W14" s="191">
        <v>100</v>
      </c>
      <c r="X14" s="46">
        <v>2</v>
      </c>
      <c r="Y14" s="58">
        <v>117511.86</v>
      </c>
      <c r="Z14" s="58">
        <v>157588.16</v>
      </c>
      <c r="AA14" s="191">
        <f>AA13/I14*100</f>
        <v>99.7313952922078</v>
      </c>
      <c r="AB14" s="47"/>
      <c r="AC14" s="48" t="s">
        <v>403</v>
      </c>
      <c r="AD14" s="48"/>
      <c r="AE14" s="49" t="s">
        <v>61</v>
      </c>
      <c r="AF14" s="179" t="s">
        <v>85</v>
      </c>
      <c r="AG14" s="176" t="s">
        <v>85</v>
      </c>
      <c r="AH14" s="143" t="s">
        <v>85</v>
      </c>
      <c r="AI14" s="163" t="s">
        <v>85</v>
      </c>
      <c r="AJ14" s="360"/>
      <c r="AK14" s="363"/>
      <c r="AL14" s="365"/>
      <c r="AM14" s="365"/>
      <c r="AN14" s="367"/>
    </row>
    <row r="15" spans="1:40" ht="18" customHeight="1" thickBot="1" thickTop="1">
      <c r="A15" s="32"/>
      <c r="B15" s="50"/>
      <c r="C15" s="50"/>
      <c r="D15" s="51"/>
      <c r="E15" s="357"/>
      <c r="F15" s="35"/>
      <c r="G15" s="123" t="s">
        <v>143</v>
      </c>
      <c r="H15" s="123"/>
      <c r="I15" s="40"/>
      <c r="J15" s="187" t="s">
        <v>407</v>
      </c>
      <c r="K15" s="187" t="s">
        <v>403</v>
      </c>
      <c r="L15" s="153" t="s">
        <v>408</v>
      </c>
      <c r="M15" s="38"/>
      <c r="N15" s="54"/>
      <c r="O15" s="143" t="s">
        <v>93</v>
      </c>
      <c r="P15" s="143" t="s">
        <v>93</v>
      </c>
      <c r="Q15" s="40"/>
      <c r="R15" s="56"/>
      <c r="S15" s="52"/>
      <c r="T15" s="57"/>
      <c r="U15" s="57"/>
      <c r="V15" s="44"/>
      <c r="W15" s="44"/>
      <c r="X15" s="46">
        <v>3</v>
      </c>
      <c r="Y15" s="58">
        <v>72847.47</v>
      </c>
      <c r="Z15" s="58">
        <v>97691.4</v>
      </c>
      <c r="AA15" s="47"/>
      <c r="AB15" s="47"/>
      <c r="AC15" s="48"/>
      <c r="AD15" s="59"/>
      <c r="AE15" s="49"/>
      <c r="AF15" s="164"/>
      <c r="AG15" s="143"/>
      <c r="AH15" s="143"/>
      <c r="AI15" s="163"/>
      <c r="AJ15" s="360"/>
      <c r="AK15" s="363"/>
      <c r="AL15" s="365"/>
      <c r="AM15" s="365"/>
      <c r="AN15" s="367"/>
    </row>
    <row r="16" spans="1:40" ht="18" customHeight="1" thickBot="1" thickTop="1">
      <c r="A16" s="122"/>
      <c r="B16" s="55"/>
      <c r="C16" s="55"/>
      <c r="D16" s="60"/>
      <c r="E16" s="357"/>
      <c r="F16" s="35"/>
      <c r="G16" s="123" t="s">
        <v>144</v>
      </c>
      <c r="H16" s="42"/>
      <c r="I16" s="42"/>
      <c r="J16" s="368" t="s">
        <v>237</v>
      </c>
      <c r="K16" s="369"/>
      <c r="L16" s="41"/>
      <c r="M16" s="38"/>
      <c r="N16" s="54"/>
      <c r="O16" s="149"/>
      <c r="P16" s="141"/>
      <c r="Q16" s="56"/>
      <c r="R16" s="56"/>
      <c r="S16" s="52"/>
      <c r="T16" s="57"/>
      <c r="U16" s="57"/>
      <c r="V16" s="44"/>
      <c r="W16" s="44"/>
      <c r="X16" s="46">
        <v>4</v>
      </c>
      <c r="Y16" s="58">
        <v>72768.39</v>
      </c>
      <c r="Z16" s="58">
        <v>97585.35</v>
      </c>
      <c r="AA16" s="47"/>
      <c r="AB16" s="47"/>
      <c r="AC16" s="48"/>
      <c r="AD16" s="63"/>
      <c r="AE16" s="103"/>
      <c r="AF16" s="171"/>
      <c r="AG16" s="43"/>
      <c r="AH16" s="43"/>
      <c r="AI16" s="172"/>
      <c r="AJ16" s="360"/>
      <c r="AK16" s="363"/>
      <c r="AL16" s="365"/>
      <c r="AM16" s="365"/>
      <c r="AN16" s="367"/>
    </row>
    <row r="17" spans="1:40" ht="18" customHeight="1" thickBot="1" thickTop="1">
      <c r="A17" s="122"/>
      <c r="B17" s="55"/>
      <c r="C17" s="55"/>
      <c r="D17" s="60"/>
      <c r="E17" s="357"/>
      <c r="F17" s="35"/>
      <c r="G17" s="123"/>
      <c r="H17" s="42"/>
      <c r="I17" s="42"/>
      <c r="J17" s="370"/>
      <c r="K17" s="371"/>
      <c r="L17" s="41"/>
      <c r="M17" s="38"/>
      <c r="N17" s="54"/>
      <c r="O17" s="149"/>
      <c r="P17" s="141"/>
      <c r="Q17" s="56"/>
      <c r="R17" s="56"/>
      <c r="S17" s="52"/>
      <c r="T17" s="57"/>
      <c r="U17" s="57"/>
      <c r="V17" s="44"/>
      <c r="W17" s="44"/>
      <c r="X17" s="46">
        <v>5</v>
      </c>
      <c r="Y17" s="58">
        <v>165129.64</v>
      </c>
      <c r="Z17" s="58">
        <v>221445.53</v>
      </c>
      <c r="AA17" s="47"/>
      <c r="AB17" s="47"/>
      <c r="AC17" s="48"/>
      <c r="AD17" s="63"/>
      <c r="AE17" s="103"/>
      <c r="AF17" s="171"/>
      <c r="AG17" s="43"/>
      <c r="AH17" s="43"/>
      <c r="AI17" s="172"/>
      <c r="AJ17" s="360"/>
      <c r="AK17" s="363"/>
      <c r="AL17" s="365"/>
      <c r="AM17" s="365"/>
      <c r="AN17" s="367"/>
    </row>
    <row r="18" spans="1:40" ht="18" customHeight="1" thickBot="1" thickTop="1">
      <c r="A18" s="156" t="s">
        <v>63</v>
      </c>
      <c r="B18" s="68"/>
      <c r="C18" s="68"/>
      <c r="D18" s="88"/>
      <c r="E18" s="358"/>
      <c r="F18" s="69"/>
      <c r="G18" s="69"/>
      <c r="H18" s="69"/>
      <c r="I18" s="70"/>
      <c r="J18" s="372"/>
      <c r="K18" s="373"/>
      <c r="L18" s="71"/>
      <c r="M18" s="72"/>
      <c r="N18" s="73"/>
      <c r="O18" s="144"/>
      <c r="P18" s="145"/>
      <c r="Q18" s="76"/>
      <c r="R18" s="76"/>
      <c r="S18" s="77"/>
      <c r="T18" s="78"/>
      <c r="U18" s="78"/>
      <c r="V18" s="79"/>
      <c r="W18" s="79"/>
      <c r="X18" s="81">
        <v>6</v>
      </c>
      <c r="Y18" s="58">
        <v>199289.28</v>
      </c>
      <c r="Z18" s="58">
        <v>268364.42</v>
      </c>
      <c r="AA18" s="84"/>
      <c r="AB18" s="84"/>
      <c r="AC18" s="85"/>
      <c r="AD18" s="89"/>
      <c r="AE18" s="90"/>
      <c r="AF18" s="165"/>
      <c r="AG18" s="166"/>
      <c r="AH18" s="166"/>
      <c r="AI18" s="167"/>
      <c r="AJ18" s="361"/>
      <c r="AK18" s="363"/>
      <c r="AL18" s="365"/>
      <c r="AM18" s="365"/>
      <c r="AN18" s="367"/>
    </row>
    <row r="19" spans="1:40" ht="18" customHeight="1" thickBot="1" thickTop="1">
      <c r="A19" s="108" t="s">
        <v>147</v>
      </c>
      <c r="B19" s="109"/>
      <c r="C19" s="109"/>
      <c r="D19" s="110"/>
      <c r="E19" s="356" t="s">
        <v>152</v>
      </c>
      <c r="F19" s="17" t="s">
        <v>153</v>
      </c>
      <c r="G19" s="17" t="s">
        <v>154</v>
      </c>
      <c r="H19" s="17" t="s">
        <v>101</v>
      </c>
      <c r="I19" s="124"/>
      <c r="J19" s="19"/>
      <c r="K19" s="20"/>
      <c r="L19" s="20"/>
      <c r="M19" s="20"/>
      <c r="N19" s="21"/>
      <c r="O19" s="22"/>
      <c r="P19" s="23"/>
      <c r="Q19" s="24"/>
      <c r="R19" s="24"/>
      <c r="S19" s="25"/>
      <c r="T19" s="24"/>
      <c r="U19" s="24"/>
      <c r="V19" s="24"/>
      <c r="W19" s="24"/>
      <c r="X19" s="118">
        <v>1</v>
      </c>
      <c r="Y19" s="119">
        <v>57955</v>
      </c>
      <c r="Z19" s="119">
        <v>77720</v>
      </c>
      <c r="AA19" s="28">
        <f>SUM(Z19:Z23)</f>
        <v>388600</v>
      </c>
      <c r="AB19" s="29">
        <f>I20-AA19</f>
        <v>0</v>
      </c>
      <c r="AC19" s="24"/>
      <c r="AD19" s="30"/>
      <c r="AE19" s="130" t="s">
        <v>208</v>
      </c>
      <c r="AF19" s="173"/>
      <c r="AG19" s="174"/>
      <c r="AH19" s="174"/>
      <c r="AI19" s="175"/>
      <c r="AJ19" s="374" t="s">
        <v>236</v>
      </c>
      <c r="AK19" s="375" t="s">
        <v>85</v>
      </c>
      <c r="AL19" s="376">
        <v>1</v>
      </c>
      <c r="AM19" s="377" t="s">
        <v>85</v>
      </c>
      <c r="AN19" s="378">
        <v>1</v>
      </c>
    </row>
    <row r="20" spans="1:40" ht="18" customHeight="1" thickBot="1" thickTop="1">
      <c r="A20" s="32" t="s">
        <v>60</v>
      </c>
      <c r="B20" s="107"/>
      <c r="C20" s="106"/>
      <c r="D20" s="34" t="s">
        <v>151</v>
      </c>
      <c r="E20" s="357"/>
      <c r="F20" s="35" t="s">
        <v>62</v>
      </c>
      <c r="G20" s="35" t="s">
        <v>155</v>
      </c>
      <c r="H20" s="35" t="s">
        <v>102</v>
      </c>
      <c r="I20" s="125">
        <v>388600</v>
      </c>
      <c r="J20" s="37" t="s">
        <v>186</v>
      </c>
      <c r="K20" s="37" t="s">
        <v>187</v>
      </c>
      <c r="L20" s="37"/>
      <c r="M20" s="38">
        <v>0.25</v>
      </c>
      <c r="N20" s="39" t="s">
        <v>188</v>
      </c>
      <c r="O20" s="148" t="s">
        <v>159</v>
      </c>
      <c r="P20" s="140" t="s">
        <v>160</v>
      </c>
      <c r="Q20" s="40">
        <f>I20*0.25</f>
        <v>97150</v>
      </c>
      <c r="R20" s="41" t="s">
        <v>213</v>
      </c>
      <c r="S20" s="42"/>
      <c r="T20" s="43"/>
      <c r="U20" s="43"/>
      <c r="V20" s="44"/>
      <c r="W20" s="191">
        <v>100</v>
      </c>
      <c r="X20" s="46">
        <v>2</v>
      </c>
      <c r="Y20" s="58">
        <v>101421.25</v>
      </c>
      <c r="Z20" s="158">
        <v>136010</v>
      </c>
      <c r="AA20" s="191">
        <f>AA19/I20*100</f>
        <v>100</v>
      </c>
      <c r="AB20" s="47"/>
      <c r="AC20" s="48" t="s">
        <v>287</v>
      </c>
      <c r="AD20" s="48" t="s">
        <v>288</v>
      </c>
      <c r="AE20" s="131" t="s">
        <v>209</v>
      </c>
      <c r="AF20" s="160" t="s">
        <v>158</v>
      </c>
      <c r="AG20" s="176" t="s">
        <v>85</v>
      </c>
      <c r="AH20" s="143" t="s">
        <v>85</v>
      </c>
      <c r="AI20" s="163" t="s">
        <v>85</v>
      </c>
      <c r="AJ20" s="360"/>
      <c r="AK20" s="375"/>
      <c r="AL20" s="376"/>
      <c r="AM20" s="377"/>
      <c r="AN20" s="378"/>
    </row>
    <row r="21" spans="1:40" ht="18" customHeight="1" thickBot="1" thickTop="1">
      <c r="A21" s="32"/>
      <c r="B21" s="50"/>
      <c r="C21" s="50"/>
      <c r="D21" s="51"/>
      <c r="E21" s="357"/>
      <c r="F21" s="35"/>
      <c r="G21" s="35" t="s">
        <v>156</v>
      </c>
      <c r="H21" s="35"/>
      <c r="I21" s="40"/>
      <c r="J21" s="37" t="s">
        <v>409</v>
      </c>
      <c r="K21" s="187" t="s">
        <v>287</v>
      </c>
      <c r="L21" s="153" t="s">
        <v>183</v>
      </c>
      <c r="M21" s="38"/>
      <c r="N21" s="54"/>
      <c r="O21" s="190" t="s">
        <v>188</v>
      </c>
      <c r="P21" s="189" t="s">
        <v>188</v>
      </c>
      <c r="Q21" s="40"/>
      <c r="R21" s="56"/>
      <c r="S21" s="52"/>
      <c r="T21" s="57"/>
      <c r="U21" s="57"/>
      <c r="V21" s="44"/>
      <c r="W21" s="44"/>
      <c r="X21" s="46">
        <v>3</v>
      </c>
      <c r="Y21" s="58">
        <v>86932.5</v>
      </c>
      <c r="Z21" s="158">
        <v>116580</v>
      </c>
      <c r="AA21" s="47"/>
      <c r="AB21" s="47"/>
      <c r="AC21" s="48"/>
      <c r="AD21" s="59"/>
      <c r="AE21" s="49" t="s">
        <v>210</v>
      </c>
      <c r="AF21" s="164"/>
      <c r="AG21" s="143"/>
      <c r="AH21" s="143"/>
      <c r="AI21" s="163"/>
      <c r="AJ21" s="360"/>
      <c r="AK21" s="375"/>
      <c r="AL21" s="376"/>
      <c r="AM21" s="377"/>
      <c r="AN21" s="378"/>
    </row>
    <row r="22" spans="1:40" ht="18" customHeight="1" thickBot="1" thickTop="1">
      <c r="A22" s="122"/>
      <c r="B22" s="55"/>
      <c r="C22" s="55"/>
      <c r="D22" s="60"/>
      <c r="E22" s="357"/>
      <c r="F22" s="35"/>
      <c r="G22" s="35" t="s">
        <v>157</v>
      </c>
      <c r="H22" s="35"/>
      <c r="I22" s="40"/>
      <c r="J22" s="52"/>
      <c r="K22" s="53"/>
      <c r="L22" s="53"/>
      <c r="M22" s="38"/>
      <c r="N22" s="54"/>
      <c r="O22" s="142"/>
      <c r="P22" s="143"/>
      <c r="Q22" s="40"/>
      <c r="R22" s="56"/>
      <c r="S22" s="52"/>
      <c r="T22" s="57"/>
      <c r="U22" s="57"/>
      <c r="V22" s="44"/>
      <c r="W22" s="44"/>
      <c r="X22" s="46">
        <v>4</v>
      </c>
      <c r="Y22" s="58">
        <v>43466.25</v>
      </c>
      <c r="Z22" s="158">
        <v>58290</v>
      </c>
      <c r="AA22" s="104"/>
      <c r="AB22" s="47"/>
      <c r="AC22" s="48"/>
      <c r="AD22" s="59"/>
      <c r="AE22" s="105"/>
      <c r="AF22" s="164"/>
      <c r="AG22" s="143"/>
      <c r="AH22" s="143"/>
      <c r="AI22" s="163"/>
      <c r="AJ22" s="360"/>
      <c r="AK22" s="375"/>
      <c r="AL22" s="376"/>
      <c r="AM22" s="377"/>
      <c r="AN22" s="378"/>
    </row>
    <row r="23" spans="1:40" ht="18" customHeight="1" thickBot="1" thickTop="1">
      <c r="A23" s="156" t="s">
        <v>63</v>
      </c>
      <c r="B23" s="68"/>
      <c r="C23" s="68"/>
      <c r="D23" s="88"/>
      <c r="E23" s="358"/>
      <c r="F23" s="68"/>
      <c r="G23" s="69"/>
      <c r="H23" s="69"/>
      <c r="I23" s="70"/>
      <c r="J23" s="71"/>
      <c r="K23" s="71"/>
      <c r="L23" s="71"/>
      <c r="M23" s="72"/>
      <c r="N23" s="73"/>
      <c r="O23" s="144"/>
      <c r="P23" s="145"/>
      <c r="Q23" s="76"/>
      <c r="R23" s="76"/>
      <c r="S23" s="77"/>
      <c r="T23" s="78"/>
      <c r="U23" s="78"/>
      <c r="V23" s="79"/>
      <c r="W23" s="80" t="s">
        <v>16</v>
      </c>
      <c r="X23" s="81">
        <v>5</v>
      </c>
      <c r="Y23" s="81"/>
      <c r="Z23" s="82"/>
      <c r="AA23" s="83"/>
      <c r="AB23" s="84"/>
      <c r="AC23" s="85"/>
      <c r="AD23" s="86"/>
      <c r="AE23" s="87"/>
      <c r="AF23" s="177"/>
      <c r="AG23" s="145"/>
      <c r="AH23" s="145"/>
      <c r="AI23" s="178"/>
      <c r="AJ23" s="361"/>
      <c r="AK23" s="375"/>
      <c r="AL23" s="376"/>
      <c r="AM23" s="377"/>
      <c r="AN23" s="378"/>
    </row>
    <row r="24" spans="1:40" ht="18" customHeight="1" thickBot="1" thickTop="1">
      <c r="A24" s="108" t="s">
        <v>147</v>
      </c>
      <c r="B24" s="109"/>
      <c r="C24" s="109"/>
      <c r="D24" s="110"/>
      <c r="E24" s="379" t="s">
        <v>165</v>
      </c>
      <c r="F24" s="111" t="s">
        <v>166</v>
      </c>
      <c r="G24" s="111" t="s">
        <v>167</v>
      </c>
      <c r="H24" s="152" t="s">
        <v>171</v>
      </c>
      <c r="I24" s="112"/>
      <c r="J24" s="113"/>
      <c r="K24" s="114"/>
      <c r="L24" s="114"/>
      <c r="M24" s="114"/>
      <c r="N24" s="115"/>
      <c r="O24" s="146"/>
      <c r="P24" s="147"/>
      <c r="Q24" s="116"/>
      <c r="R24" s="116"/>
      <c r="S24" s="117"/>
      <c r="T24" s="116"/>
      <c r="U24" s="116"/>
      <c r="V24" s="116"/>
      <c r="W24" s="116"/>
      <c r="X24" s="118">
        <v>1</v>
      </c>
      <c r="Y24" s="119">
        <v>220383.74491750004</v>
      </c>
      <c r="Z24" s="182">
        <v>221337.78</v>
      </c>
      <c r="AA24" s="120">
        <f>SUM(Z24:Z27)</f>
        <v>297741.44</v>
      </c>
      <c r="AB24" s="192">
        <f>I25-AA24</f>
        <v>1110.1699999999837</v>
      </c>
      <c r="AC24" s="116"/>
      <c r="AD24" s="121"/>
      <c r="AE24" s="31" t="s">
        <v>200</v>
      </c>
      <c r="AF24" s="168"/>
      <c r="AG24" s="169"/>
      <c r="AH24" s="169"/>
      <c r="AI24" s="170"/>
      <c r="AJ24" s="374" t="s">
        <v>239</v>
      </c>
      <c r="AK24" s="381" t="s">
        <v>85</v>
      </c>
      <c r="AL24" s="377">
        <v>2</v>
      </c>
      <c r="AM24" s="377" t="s">
        <v>85</v>
      </c>
      <c r="AN24" s="378">
        <v>2</v>
      </c>
    </row>
    <row r="25" spans="1:40" ht="18" customHeight="1" thickBot="1" thickTop="1">
      <c r="A25" s="32" t="s">
        <v>60</v>
      </c>
      <c r="B25" s="107"/>
      <c r="C25" s="106"/>
      <c r="D25" s="34" t="s">
        <v>164</v>
      </c>
      <c r="E25" s="357"/>
      <c r="F25" s="35" t="s">
        <v>62</v>
      </c>
      <c r="G25" s="35" t="s">
        <v>168</v>
      </c>
      <c r="H25" s="123"/>
      <c r="I25" s="36">
        <v>298851.61</v>
      </c>
      <c r="J25" s="37" t="s">
        <v>172</v>
      </c>
      <c r="K25" s="37" t="s">
        <v>205</v>
      </c>
      <c r="L25" s="37"/>
      <c r="M25" s="38">
        <v>0</v>
      </c>
      <c r="N25" s="39" t="s">
        <v>173</v>
      </c>
      <c r="O25" s="138"/>
      <c r="P25" s="140" t="s">
        <v>174</v>
      </c>
      <c r="Q25" s="40"/>
      <c r="R25" s="41"/>
      <c r="S25" s="42"/>
      <c r="T25" s="43"/>
      <c r="U25" s="43"/>
      <c r="V25" s="44"/>
      <c r="W25" s="191">
        <v>100</v>
      </c>
      <c r="X25" s="46">
        <v>2</v>
      </c>
      <c r="Y25" s="58">
        <v>76074.329331</v>
      </c>
      <c r="Z25" s="158">
        <v>76403.66</v>
      </c>
      <c r="AA25" s="191">
        <f>AA24/I25*100</f>
        <v>99.6285213253494</v>
      </c>
      <c r="AB25" s="47"/>
      <c r="AC25" s="48" t="s">
        <v>205</v>
      </c>
      <c r="AD25" s="48" t="s">
        <v>207</v>
      </c>
      <c r="AE25" s="49" t="s">
        <v>201</v>
      </c>
      <c r="AF25" s="180" t="s">
        <v>206</v>
      </c>
      <c r="AG25" s="161">
        <f>AA24/52.5</f>
        <v>5671.265523809524</v>
      </c>
      <c r="AH25" s="162">
        <v>13125</v>
      </c>
      <c r="AI25" s="162"/>
      <c r="AJ25" s="360"/>
      <c r="AK25" s="381"/>
      <c r="AL25" s="377"/>
      <c r="AM25" s="377"/>
      <c r="AN25" s="378"/>
    </row>
    <row r="26" spans="1:40" ht="18" customHeight="1" thickBot="1" thickTop="1">
      <c r="A26" s="32"/>
      <c r="B26" s="50"/>
      <c r="C26" s="50"/>
      <c r="D26" s="51"/>
      <c r="E26" s="357"/>
      <c r="F26" s="35"/>
      <c r="G26" s="35" t="s">
        <v>169</v>
      </c>
      <c r="H26" s="35"/>
      <c r="I26" s="40"/>
      <c r="J26" s="52"/>
      <c r="K26" s="183"/>
      <c r="L26" s="153"/>
      <c r="M26" s="38"/>
      <c r="N26" s="54"/>
      <c r="O26" s="142"/>
      <c r="P26" s="143" t="s">
        <v>173</v>
      </c>
      <c r="Q26" s="40"/>
      <c r="R26" s="56"/>
      <c r="S26" s="52"/>
      <c r="T26" s="57"/>
      <c r="U26" s="57"/>
      <c r="V26" s="44"/>
      <c r="W26" s="44"/>
      <c r="X26" s="46">
        <v>3</v>
      </c>
      <c r="Y26" s="46"/>
      <c r="Z26" s="158"/>
      <c r="AA26" s="47"/>
      <c r="AB26" s="47"/>
      <c r="AC26" s="48"/>
      <c r="AD26" s="59"/>
      <c r="AE26" s="49"/>
      <c r="AF26" s="164"/>
      <c r="AG26" s="143"/>
      <c r="AH26" s="143"/>
      <c r="AI26" s="163"/>
      <c r="AJ26" s="360"/>
      <c r="AK26" s="381"/>
      <c r="AL26" s="377"/>
      <c r="AM26" s="377"/>
      <c r="AN26" s="378"/>
    </row>
    <row r="27" spans="1:40" ht="18" customHeight="1" thickBot="1" thickTop="1">
      <c r="A27" s="156" t="s">
        <v>63</v>
      </c>
      <c r="B27" s="66"/>
      <c r="C27" s="66"/>
      <c r="D27" s="67"/>
      <c r="E27" s="358"/>
      <c r="F27" s="68"/>
      <c r="G27" s="69" t="s">
        <v>170</v>
      </c>
      <c r="H27" s="69"/>
      <c r="I27" s="70"/>
      <c r="J27" s="71"/>
      <c r="K27" s="71"/>
      <c r="L27" s="71"/>
      <c r="M27" s="72"/>
      <c r="N27" s="73"/>
      <c r="O27" s="144"/>
      <c r="P27" s="145"/>
      <c r="Q27" s="76"/>
      <c r="R27" s="76"/>
      <c r="S27" s="77"/>
      <c r="T27" s="78"/>
      <c r="U27" s="78"/>
      <c r="V27" s="79"/>
      <c r="W27" s="80"/>
      <c r="X27" s="81">
        <v>4</v>
      </c>
      <c r="Y27" s="81"/>
      <c r="Z27" s="181"/>
      <c r="AA27" s="83"/>
      <c r="AB27" s="84"/>
      <c r="AC27" s="85"/>
      <c r="AD27" s="86"/>
      <c r="AE27" s="87"/>
      <c r="AF27" s="177"/>
      <c r="AG27" s="145"/>
      <c r="AH27" s="145"/>
      <c r="AI27" s="178"/>
      <c r="AJ27" s="380"/>
      <c r="AK27" s="381"/>
      <c r="AL27" s="377"/>
      <c r="AM27" s="377"/>
      <c r="AN27" s="378"/>
    </row>
    <row r="28" spans="1:40" ht="18" customHeight="1" thickBot="1" thickTop="1">
      <c r="A28" s="250" t="s">
        <v>147</v>
      </c>
      <c r="B28" s="251"/>
      <c r="C28" s="251"/>
      <c r="D28" s="252"/>
      <c r="E28" s="382" t="s">
        <v>192</v>
      </c>
      <c r="F28" s="35" t="s">
        <v>64</v>
      </c>
      <c r="G28" s="35" t="s">
        <v>193</v>
      </c>
      <c r="H28" s="35" t="s">
        <v>106</v>
      </c>
      <c r="I28" s="253"/>
      <c r="J28" s="254"/>
      <c r="K28" s="255"/>
      <c r="L28" s="255"/>
      <c r="M28" s="255"/>
      <c r="N28" s="54"/>
      <c r="O28" s="149"/>
      <c r="P28" s="141"/>
      <c r="Q28" s="256"/>
      <c r="R28" s="256"/>
      <c r="S28" s="257"/>
      <c r="T28" s="256"/>
      <c r="U28" s="256"/>
      <c r="V28" s="256"/>
      <c r="W28" s="256"/>
      <c r="X28" s="258">
        <v>1</v>
      </c>
      <c r="Y28" s="259">
        <v>150718.6</v>
      </c>
      <c r="Z28" s="260">
        <v>151371.06</v>
      </c>
      <c r="AA28" s="261">
        <f>SUM(Z28:Z32)</f>
        <v>151371.06</v>
      </c>
      <c r="AB28" s="262">
        <f>I29-AA28</f>
        <v>9525.049999999988</v>
      </c>
      <c r="AC28" s="256"/>
      <c r="AD28" s="263"/>
      <c r="AE28" s="49" t="s">
        <v>69</v>
      </c>
      <c r="AF28" s="164"/>
      <c r="AG28" s="143"/>
      <c r="AH28" s="143"/>
      <c r="AI28" s="163"/>
      <c r="AJ28" s="374" t="s">
        <v>240</v>
      </c>
      <c r="AK28" s="381" t="s">
        <v>85</v>
      </c>
      <c r="AL28" s="377">
        <v>3</v>
      </c>
      <c r="AM28" s="377" t="s">
        <v>85</v>
      </c>
      <c r="AN28" s="378">
        <v>3</v>
      </c>
    </row>
    <row r="29" spans="1:40" ht="18" customHeight="1" thickBot="1" thickTop="1">
      <c r="A29" s="32" t="s">
        <v>60</v>
      </c>
      <c r="B29" s="107"/>
      <c r="C29" s="106"/>
      <c r="D29" s="34" t="s">
        <v>180</v>
      </c>
      <c r="E29" s="357"/>
      <c r="F29" s="35" t="s">
        <v>65</v>
      </c>
      <c r="G29" s="35" t="s">
        <v>194</v>
      </c>
      <c r="H29" s="35"/>
      <c r="I29" s="125">
        <v>160896.11</v>
      </c>
      <c r="J29" s="37" t="s">
        <v>211</v>
      </c>
      <c r="K29" s="37" t="s">
        <v>212</v>
      </c>
      <c r="L29" s="37"/>
      <c r="M29" s="38">
        <v>0</v>
      </c>
      <c r="N29" s="39" t="s">
        <v>213</v>
      </c>
      <c r="O29" s="148"/>
      <c r="P29" s="140" t="s">
        <v>266</v>
      </c>
      <c r="Q29" s="40"/>
      <c r="R29" s="159"/>
      <c r="S29" s="42"/>
      <c r="T29" s="43"/>
      <c r="U29" s="43"/>
      <c r="V29" s="44"/>
      <c r="W29" s="191">
        <v>100</v>
      </c>
      <c r="X29" s="46">
        <v>2</v>
      </c>
      <c r="Y29" s="46"/>
      <c r="Z29" s="158"/>
      <c r="AA29" s="191">
        <f>AA28/I29*100</f>
        <v>94.07999982100252</v>
      </c>
      <c r="AB29" s="47"/>
      <c r="AC29" s="48" t="s">
        <v>212</v>
      </c>
      <c r="AD29" s="48" t="s">
        <v>216</v>
      </c>
      <c r="AE29" s="49" t="s">
        <v>86</v>
      </c>
      <c r="AF29" s="180" t="s">
        <v>227</v>
      </c>
      <c r="AG29" s="161">
        <f>AA28/389.43</f>
        <v>388.69902164702256</v>
      </c>
      <c r="AH29" s="162">
        <v>35049</v>
      </c>
      <c r="AI29" s="162"/>
      <c r="AJ29" s="360"/>
      <c r="AK29" s="381"/>
      <c r="AL29" s="377"/>
      <c r="AM29" s="377"/>
      <c r="AN29" s="378"/>
    </row>
    <row r="30" spans="1:40" ht="18" customHeight="1" thickBot="1" thickTop="1">
      <c r="A30" s="32"/>
      <c r="B30" s="50"/>
      <c r="C30" s="50"/>
      <c r="D30" s="51"/>
      <c r="E30" s="357"/>
      <c r="F30" s="35" t="s">
        <v>62</v>
      </c>
      <c r="G30" s="35" t="s">
        <v>195</v>
      </c>
      <c r="H30" s="35"/>
      <c r="I30" s="40"/>
      <c r="J30" s="52"/>
      <c r="K30" s="52"/>
      <c r="L30" s="153"/>
      <c r="M30" s="38"/>
      <c r="N30" s="54"/>
      <c r="O30" s="149"/>
      <c r="P30" s="141" t="s">
        <v>213</v>
      </c>
      <c r="Q30" s="40"/>
      <c r="R30" s="56"/>
      <c r="S30" s="52"/>
      <c r="T30" s="57"/>
      <c r="U30" s="57"/>
      <c r="V30" s="44"/>
      <c r="W30" s="44"/>
      <c r="X30" s="46">
        <v>3</v>
      </c>
      <c r="Y30" s="46"/>
      <c r="Z30" s="158"/>
      <c r="AA30" s="47"/>
      <c r="AB30" s="47"/>
      <c r="AC30" s="48"/>
      <c r="AD30" s="59"/>
      <c r="AE30" s="49"/>
      <c r="AF30" s="164"/>
      <c r="AG30" s="143"/>
      <c r="AH30" s="143"/>
      <c r="AI30" s="163"/>
      <c r="AJ30" s="360"/>
      <c r="AK30" s="381"/>
      <c r="AL30" s="377"/>
      <c r="AM30" s="377"/>
      <c r="AN30" s="378"/>
    </row>
    <row r="31" spans="1:40" ht="18" customHeight="1" thickBot="1" thickTop="1">
      <c r="A31" s="122"/>
      <c r="B31" s="55"/>
      <c r="C31" s="55"/>
      <c r="D31" s="60"/>
      <c r="E31" s="357"/>
      <c r="F31" s="35"/>
      <c r="G31" s="35" t="s">
        <v>196</v>
      </c>
      <c r="H31" s="35"/>
      <c r="I31" s="40"/>
      <c r="J31" s="52"/>
      <c r="K31" s="41"/>
      <c r="L31" s="41"/>
      <c r="M31" s="38"/>
      <c r="N31" s="54"/>
      <c r="O31" s="61"/>
      <c r="P31" s="62"/>
      <c r="Q31" s="56"/>
      <c r="R31" s="56"/>
      <c r="S31" s="52"/>
      <c r="T31" s="57"/>
      <c r="U31" s="57"/>
      <c r="V31" s="44"/>
      <c r="W31" s="44"/>
      <c r="X31" s="46">
        <v>4</v>
      </c>
      <c r="Y31" s="46"/>
      <c r="Z31" s="158"/>
      <c r="AA31" s="47"/>
      <c r="AB31" s="47"/>
      <c r="AC31" s="48"/>
      <c r="AD31" s="63"/>
      <c r="AE31" s="64"/>
      <c r="AF31" s="171"/>
      <c r="AG31" s="43"/>
      <c r="AH31" s="43"/>
      <c r="AI31" s="172"/>
      <c r="AJ31" s="360"/>
      <c r="AK31" s="381"/>
      <c r="AL31" s="377"/>
      <c r="AM31" s="377"/>
      <c r="AN31" s="378"/>
    </row>
    <row r="32" spans="1:40" ht="18" customHeight="1" thickBot="1" thickTop="1">
      <c r="A32" s="156" t="s">
        <v>63</v>
      </c>
      <c r="B32" s="68"/>
      <c r="C32" s="68"/>
      <c r="D32" s="88"/>
      <c r="E32" s="358"/>
      <c r="F32" s="68"/>
      <c r="G32" s="69" t="s">
        <v>197</v>
      </c>
      <c r="H32" s="69"/>
      <c r="I32" s="70"/>
      <c r="J32" s="71"/>
      <c r="K32" s="71"/>
      <c r="L32" s="71"/>
      <c r="M32" s="72"/>
      <c r="N32" s="73"/>
      <c r="O32" s="74"/>
      <c r="P32" s="75"/>
      <c r="Q32" s="76"/>
      <c r="R32" s="76"/>
      <c r="S32" s="77"/>
      <c r="T32" s="78"/>
      <c r="U32" s="78"/>
      <c r="V32" s="79"/>
      <c r="W32" s="79"/>
      <c r="X32" s="81">
        <v>5</v>
      </c>
      <c r="Y32" s="81"/>
      <c r="Z32" s="181"/>
      <c r="AA32" s="84"/>
      <c r="AB32" s="84"/>
      <c r="AC32" s="85"/>
      <c r="AD32" s="89"/>
      <c r="AE32" s="90"/>
      <c r="AF32" s="165"/>
      <c r="AG32" s="166"/>
      <c r="AH32" s="166"/>
      <c r="AI32" s="167"/>
      <c r="AJ32" s="380"/>
      <c r="AK32" s="381"/>
      <c r="AL32" s="377"/>
      <c r="AM32" s="377"/>
      <c r="AN32" s="378"/>
    </row>
    <row r="33" spans="1:40" ht="18" customHeight="1" thickBot="1" thickTop="1">
      <c r="A33" s="108" t="s">
        <v>147</v>
      </c>
      <c r="B33" s="109"/>
      <c r="C33" s="109"/>
      <c r="D33" s="110"/>
      <c r="E33" s="379" t="s">
        <v>251</v>
      </c>
      <c r="F33" s="111" t="s">
        <v>166</v>
      </c>
      <c r="G33" s="111" t="s">
        <v>252</v>
      </c>
      <c r="H33" s="152" t="s">
        <v>253</v>
      </c>
      <c r="I33" s="112"/>
      <c r="J33" s="113"/>
      <c r="K33" s="114"/>
      <c r="L33" s="114"/>
      <c r="M33" s="114"/>
      <c r="N33" s="115"/>
      <c r="O33" s="146"/>
      <c r="P33" s="147"/>
      <c r="Q33" s="116"/>
      <c r="R33" s="116"/>
      <c r="S33" s="117"/>
      <c r="T33" s="116"/>
      <c r="U33" s="116"/>
      <c r="V33" s="116"/>
      <c r="W33" s="116"/>
      <c r="X33" s="118">
        <v>1</v>
      </c>
      <c r="Y33" s="119">
        <v>1263102.51</v>
      </c>
      <c r="Z33" s="182">
        <v>1268570.49</v>
      </c>
      <c r="AA33" s="120">
        <f>SUM(Z33:Z36)</f>
        <v>1328941.17</v>
      </c>
      <c r="AB33" s="262">
        <f>I34-AA33</f>
        <v>12668.430000000168</v>
      </c>
      <c r="AC33" s="116"/>
      <c r="AD33" s="121"/>
      <c r="AE33" s="130" t="s">
        <v>88</v>
      </c>
      <c r="AF33" s="168"/>
      <c r="AG33" s="169"/>
      <c r="AH33" s="169"/>
      <c r="AI33" s="170"/>
      <c r="AJ33" s="374" t="s">
        <v>263</v>
      </c>
      <c r="AK33" s="381" t="s">
        <v>85</v>
      </c>
      <c r="AL33" s="377">
        <v>4</v>
      </c>
      <c r="AM33" s="377" t="s">
        <v>85</v>
      </c>
      <c r="AN33" s="378">
        <v>4</v>
      </c>
    </row>
    <row r="34" spans="1:40" ht="18" customHeight="1" thickBot="1" thickTop="1">
      <c r="A34" s="32" t="s">
        <v>60</v>
      </c>
      <c r="B34" s="107"/>
      <c r="C34" s="106"/>
      <c r="D34" s="34" t="s">
        <v>254</v>
      </c>
      <c r="E34" s="382"/>
      <c r="F34" s="35" t="s">
        <v>62</v>
      </c>
      <c r="G34" s="35" t="s">
        <v>255</v>
      </c>
      <c r="H34" s="123"/>
      <c r="I34" s="36">
        <v>1341609.6</v>
      </c>
      <c r="J34" s="204" t="s">
        <v>256</v>
      </c>
      <c r="K34" s="37" t="s">
        <v>257</v>
      </c>
      <c r="L34" s="37"/>
      <c r="M34" s="38">
        <v>0</v>
      </c>
      <c r="N34" s="39" t="s">
        <v>254</v>
      </c>
      <c r="O34" s="138"/>
      <c r="P34" s="140" t="s">
        <v>274</v>
      </c>
      <c r="Q34" s="40"/>
      <c r="R34" s="41"/>
      <c r="S34" s="42"/>
      <c r="T34" s="43"/>
      <c r="U34" s="43"/>
      <c r="V34" s="44"/>
      <c r="W34" s="191">
        <v>100</v>
      </c>
      <c r="X34" s="46">
        <v>2</v>
      </c>
      <c r="Y34" s="58">
        <v>60110.46</v>
      </c>
      <c r="Z34" s="58">
        <v>60370.68</v>
      </c>
      <c r="AA34" s="191">
        <f>AA33/I34*100</f>
        <v>99.05572902877259</v>
      </c>
      <c r="AB34" s="47"/>
      <c r="AC34" s="48" t="s">
        <v>257</v>
      </c>
      <c r="AD34" s="48" t="s">
        <v>289</v>
      </c>
      <c r="AE34" s="49" t="s">
        <v>87</v>
      </c>
      <c r="AF34" s="180" t="s">
        <v>435</v>
      </c>
      <c r="AG34" s="161">
        <f>AA33/50</f>
        <v>26578.823399999997</v>
      </c>
      <c r="AH34" s="162">
        <v>12500</v>
      </c>
      <c r="AI34" s="162"/>
      <c r="AJ34" s="360"/>
      <c r="AK34" s="381"/>
      <c r="AL34" s="377"/>
      <c r="AM34" s="377"/>
      <c r="AN34" s="378"/>
    </row>
    <row r="35" spans="1:40" ht="18" customHeight="1" thickBot="1" thickTop="1">
      <c r="A35" s="32"/>
      <c r="B35" s="50"/>
      <c r="C35" s="50"/>
      <c r="D35" s="51"/>
      <c r="E35" s="382"/>
      <c r="F35" s="35"/>
      <c r="G35" s="35" t="s">
        <v>258</v>
      </c>
      <c r="H35" s="35"/>
      <c r="I35" s="40"/>
      <c r="J35" s="52"/>
      <c r="K35" s="183"/>
      <c r="L35" s="153"/>
      <c r="M35" s="38"/>
      <c r="N35" s="54"/>
      <c r="O35" s="142"/>
      <c r="P35" s="143" t="s">
        <v>254</v>
      </c>
      <c r="Q35" s="40"/>
      <c r="R35" s="56"/>
      <c r="S35" s="52"/>
      <c r="T35" s="57"/>
      <c r="U35" s="57"/>
      <c r="V35" s="44"/>
      <c r="W35" s="44"/>
      <c r="X35" s="46">
        <v>3</v>
      </c>
      <c r="Y35" s="46"/>
      <c r="Z35" s="158"/>
      <c r="AA35" s="47"/>
      <c r="AB35" s="47"/>
      <c r="AC35" s="48"/>
      <c r="AD35" s="59"/>
      <c r="AE35" s="49"/>
      <c r="AF35" s="164"/>
      <c r="AG35" s="143"/>
      <c r="AH35" s="143"/>
      <c r="AI35" s="163"/>
      <c r="AJ35" s="360"/>
      <c r="AK35" s="381"/>
      <c r="AL35" s="377"/>
      <c r="AM35" s="377"/>
      <c r="AN35" s="378"/>
    </row>
    <row r="36" spans="1:40" ht="18" customHeight="1" thickBot="1" thickTop="1">
      <c r="A36" s="206"/>
      <c r="B36" s="50"/>
      <c r="C36" s="50"/>
      <c r="D36" s="51"/>
      <c r="E36" s="382"/>
      <c r="F36" s="55"/>
      <c r="G36" s="35"/>
      <c r="H36" s="35"/>
      <c r="I36" s="42"/>
      <c r="J36" s="41"/>
      <c r="K36" s="41"/>
      <c r="L36" s="41"/>
      <c r="M36" s="38"/>
      <c r="N36" s="54"/>
      <c r="O36" s="149"/>
      <c r="P36" s="141"/>
      <c r="Q36" s="56"/>
      <c r="R36" s="56"/>
      <c r="S36" s="52"/>
      <c r="T36" s="57"/>
      <c r="U36" s="57"/>
      <c r="V36" s="44"/>
      <c r="W36" s="207"/>
      <c r="X36" s="46">
        <v>4</v>
      </c>
      <c r="Y36" s="46"/>
      <c r="Z36" s="158"/>
      <c r="AA36" s="104"/>
      <c r="AB36" s="47"/>
      <c r="AC36" s="48"/>
      <c r="AD36" s="59"/>
      <c r="AE36" s="208"/>
      <c r="AF36" s="209"/>
      <c r="AG36" s="141"/>
      <c r="AH36" s="141"/>
      <c r="AI36" s="210"/>
      <c r="AJ36" s="360"/>
      <c r="AK36" s="381"/>
      <c r="AL36" s="377"/>
      <c r="AM36" s="377"/>
      <c r="AN36" s="378"/>
    </row>
    <row r="37" spans="1:40" ht="18" customHeight="1" thickBot="1" thickTop="1">
      <c r="A37" s="206" t="s">
        <v>63</v>
      </c>
      <c r="B37" s="55"/>
      <c r="C37" s="55"/>
      <c r="D37" s="60"/>
      <c r="E37" s="382"/>
      <c r="F37" s="35"/>
      <c r="G37" s="35"/>
      <c r="H37" s="35"/>
      <c r="I37" s="42"/>
      <c r="J37" s="41"/>
      <c r="K37" s="41"/>
      <c r="L37" s="41"/>
      <c r="M37" s="38"/>
      <c r="N37" s="54"/>
      <c r="O37" s="149"/>
      <c r="P37" s="141"/>
      <c r="Q37" s="56"/>
      <c r="R37" s="56"/>
      <c r="S37" s="52"/>
      <c r="T37" s="57"/>
      <c r="U37" s="57"/>
      <c r="V37" s="44"/>
      <c r="W37" s="44"/>
      <c r="X37" s="294">
        <v>5</v>
      </c>
      <c r="Y37" s="294"/>
      <c r="Z37" s="295"/>
      <c r="AA37" s="47"/>
      <c r="AB37" s="47"/>
      <c r="AC37" s="48"/>
      <c r="AD37" s="63"/>
      <c r="AE37" s="103"/>
      <c r="AF37" s="171"/>
      <c r="AG37" s="43"/>
      <c r="AH37" s="43"/>
      <c r="AI37" s="172"/>
      <c r="AJ37" s="360"/>
      <c r="AK37" s="383"/>
      <c r="AL37" s="384"/>
      <c r="AM37" s="384"/>
      <c r="AN37" s="385"/>
    </row>
    <row r="38" spans="1:40" ht="18" customHeight="1" thickBot="1" thickTop="1">
      <c r="A38" s="108" t="s">
        <v>147</v>
      </c>
      <c r="B38" s="109"/>
      <c r="C38" s="109"/>
      <c r="D38" s="110"/>
      <c r="E38" s="379" t="s">
        <v>346</v>
      </c>
      <c r="F38" s="111" t="s">
        <v>347</v>
      </c>
      <c r="G38" s="111" t="s">
        <v>348</v>
      </c>
      <c r="H38" s="111" t="s">
        <v>349</v>
      </c>
      <c r="I38" s="133"/>
      <c r="J38" s="113"/>
      <c r="K38" s="114"/>
      <c r="L38" s="114"/>
      <c r="M38" s="114"/>
      <c r="N38" s="115"/>
      <c r="O38" s="296"/>
      <c r="P38" s="297"/>
      <c r="Q38" s="116"/>
      <c r="R38" s="116"/>
      <c r="S38" s="117"/>
      <c r="T38" s="116"/>
      <c r="U38" s="116"/>
      <c r="V38" s="116"/>
      <c r="W38" s="116"/>
      <c r="X38" s="118">
        <v>1</v>
      </c>
      <c r="Y38" s="119">
        <v>210177.94</v>
      </c>
      <c r="Z38" s="182">
        <v>281857.12</v>
      </c>
      <c r="AA38" s="120">
        <f>SUM(Z38:Z42)</f>
        <v>424620.83999999997</v>
      </c>
      <c r="AB38" s="310">
        <f>I39-AA38</f>
        <v>401.94000000006054</v>
      </c>
      <c r="AC38" s="116"/>
      <c r="AD38" s="121"/>
      <c r="AE38" s="289" t="s">
        <v>200</v>
      </c>
      <c r="AF38" s="168"/>
      <c r="AG38" s="169"/>
      <c r="AH38" s="169"/>
      <c r="AI38" s="170"/>
      <c r="AJ38" s="386" t="s">
        <v>315</v>
      </c>
      <c r="AK38" s="389"/>
      <c r="AL38" s="391"/>
      <c r="AM38" s="391"/>
      <c r="AN38" s="393"/>
    </row>
    <row r="39" spans="1:40" ht="18" customHeight="1" thickBot="1" thickTop="1">
      <c r="A39" s="32" t="s">
        <v>60</v>
      </c>
      <c r="B39" s="107"/>
      <c r="C39" s="106"/>
      <c r="D39" s="34" t="s">
        <v>145</v>
      </c>
      <c r="E39" s="357"/>
      <c r="F39" s="35" t="s">
        <v>62</v>
      </c>
      <c r="G39" s="35" t="s">
        <v>281</v>
      </c>
      <c r="H39" s="35"/>
      <c r="I39" s="125">
        <v>425022.78</v>
      </c>
      <c r="J39" s="197" t="s">
        <v>350</v>
      </c>
      <c r="K39" s="37" t="s">
        <v>351</v>
      </c>
      <c r="L39" s="37"/>
      <c r="M39" s="38">
        <v>0.25</v>
      </c>
      <c r="N39" s="281" t="s">
        <v>350</v>
      </c>
      <c r="O39" s="140" t="s">
        <v>419</v>
      </c>
      <c r="P39" s="140" t="s">
        <v>420</v>
      </c>
      <c r="Q39" s="290">
        <f>I39*0.25</f>
        <v>106255.695</v>
      </c>
      <c r="R39" s="291" t="s">
        <v>305</v>
      </c>
      <c r="S39" s="42"/>
      <c r="T39" s="43"/>
      <c r="U39" s="43"/>
      <c r="V39" s="44"/>
      <c r="W39" s="191">
        <v>100</v>
      </c>
      <c r="X39" s="46">
        <v>2</v>
      </c>
      <c r="Y39" s="58">
        <v>106356.94</v>
      </c>
      <c r="Z39" s="158">
        <v>142763.72</v>
      </c>
      <c r="AA39" s="191">
        <f>AA38/I39*100</f>
        <v>99.90543095125393</v>
      </c>
      <c r="AB39" s="47"/>
      <c r="AC39" s="312" t="s">
        <v>351</v>
      </c>
      <c r="AD39" s="313" t="s">
        <v>404</v>
      </c>
      <c r="AE39" s="49" t="s">
        <v>201</v>
      </c>
      <c r="AF39" s="180" t="s">
        <v>436</v>
      </c>
      <c r="AG39" s="161">
        <f>AA38/860.45</f>
        <v>493.4869428787262</v>
      </c>
      <c r="AH39" s="162">
        <v>538</v>
      </c>
      <c r="AI39" s="162"/>
      <c r="AJ39" s="387"/>
      <c r="AK39" s="389"/>
      <c r="AL39" s="391"/>
      <c r="AM39" s="391"/>
      <c r="AN39" s="393"/>
    </row>
    <row r="40" spans="1:40" ht="18" customHeight="1" thickBot="1" thickTop="1">
      <c r="A40" s="32"/>
      <c r="B40" s="50"/>
      <c r="C40" s="50"/>
      <c r="D40" s="51"/>
      <c r="E40" s="357"/>
      <c r="F40" s="35"/>
      <c r="G40" s="35" t="s">
        <v>352</v>
      </c>
      <c r="H40" s="35"/>
      <c r="I40" s="40"/>
      <c r="J40" s="52"/>
      <c r="K40" s="183"/>
      <c r="L40" s="153"/>
      <c r="M40" s="38"/>
      <c r="N40" s="54"/>
      <c r="O40" s="143" t="s">
        <v>350</v>
      </c>
      <c r="P40" s="143" t="s">
        <v>350</v>
      </c>
      <c r="Q40" s="40"/>
      <c r="R40" s="56"/>
      <c r="S40" s="52"/>
      <c r="T40" s="57"/>
      <c r="U40" s="57"/>
      <c r="V40" s="44"/>
      <c r="W40" s="44"/>
      <c r="X40" s="46">
        <v>3</v>
      </c>
      <c r="Y40" s="46"/>
      <c r="Z40" s="58"/>
      <c r="AA40" s="47"/>
      <c r="AB40" s="47"/>
      <c r="AC40" s="48"/>
      <c r="AD40" s="59"/>
      <c r="AE40" s="49"/>
      <c r="AF40" s="164"/>
      <c r="AG40" s="143"/>
      <c r="AH40" s="143"/>
      <c r="AI40" s="163"/>
      <c r="AJ40" s="387"/>
      <c r="AK40" s="389"/>
      <c r="AL40" s="391"/>
      <c r="AM40" s="391"/>
      <c r="AN40" s="393"/>
    </row>
    <row r="41" spans="1:40" ht="18" customHeight="1" thickBot="1" thickTop="1">
      <c r="A41" s="32"/>
      <c r="B41" s="50"/>
      <c r="C41" s="50"/>
      <c r="D41" s="51"/>
      <c r="E41" s="357"/>
      <c r="F41" s="35"/>
      <c r="G41" s="35"/>
      <c r="H41" s="35"/>
      <c r="I41" s="40"/>
      <c r="J41" s="52"/>
      <c r="K41" s="53"/>
      <c r="L41" s="53"/>
      <c r="M41" s="38"/>
      <c r="N41" s="54"/>
      <c r="O41" s="142"/>
      <c r="P41" s="143"/>
      <c r="Q41" s="40"/>
      <c r="R41" s="56"/>
      <c r="S41" s="52"/>
      <c r="T41" s="57"/>
      <c r="U41" s="57"/>
      <c r="V41" s="44"/>
      <c r="W41" s="44"/>
      <c r="X41" s="46">
        <v>4</v>
      </c>
      <c r="Y41" s="46"/>
      <c r="Z41" s="58"/>
      <c r="AA41" s="104"/>
      <c r="AB41" s="47"/>
      <c r="AC41" s="48"/>
      <c r="AD41" s="59"/>
      <c r="AE41" s="105"/>
      <c r="AF41" s="164"/>
      <c r="AG41" s="143"/>
      <c r="AH41" s="143"/>
      <c r="AI41" s="163"/>
      <c r="AJ41" s="387"/>
      <c r="AK41" s="389"/>
      <c r="AL41" s="391"/>
      <c r="AM41" s="391"/>
      <c r="AN41" s="393"/>
    </row>
    <row r="42" spans="1:40" ht="18" customHeight="1" thickBot="1" thickTop="1">
      <c r="A42" s="156" t="s">
        <v>63</v>
      </c>
      <c r="B42" s="66"/>
      <c r="C42" s="66"/>
      <c r="D42" s="67"/>
      <c r="E42" s="358"/>
      <c r="F42" s="68"/>
      <c r="G42" s="69"/>
      <c r="H42" s="69"/>
      <c r="I42" s="70"/>
      <c r="J42" s="71"/>
      <c r="K42" s="71"/>
      <c r="L42" s="71"/>
      <c r="M42" s="72"/>
      <c r="N42" s="73"/>
      <c r="O42" s="144"/>
      <c r="P42" s="145"/>
      <c r="Q42" s="76"/>
      <c r="R42" s="76"/>
      <c r="S42" s="77"/>
      <c r="T42" s="78"/>
      <c r="U42" s="78"/>
      <c r="V42" s="79"/>
      <c r="W42" s="80" t="s">
        <v>16</v>
      </c>
      <c r="X42" s="81">
        <v>5</v>
      </c>
      <c r="Y42" s="81"/>
      <c r="Z42" s="82"/>
      <c r="AA42" s="83"/>
      <c r="AB42" s="84"/>
      <c r="AC42" s="85"/>
      <c r="AD42" s="86"/>
      <c r="AE42" s="87"/>
      <c r="AF42" s="177"/>
      <c r="AG42" s="145"/>
      <c r="AH42" s="145"/>
      <c r="AI42" s="178"/>
      <c r="AJ42" s="283"/>
      <c r="AK42" s="390"/>
      <c r="AL42" s="392"/>
      <c r="AM42" s="392"/>
      <c r="AN42" s="394"/>
    </row>
    <row r="43" spans="1:40" ht="18" customHeight="1" thickBot="1" thickTop="1">
      <c r="A43" s="14" t="s">
        <v>147</v>
      </c>
      <c r="B43" s="15"/>
      <c r="C43" s="15"/>
      <c r="D43" s="16"/>
      <c r="E43" s="356" t="s">
        <v>353</v>
      </c>
      <c r="F43" s="111" t="s">
        <v>354</v>
      </c>
      <c r="G43" s="17" t="s">
        <v>348</v>
      </c>
      <c r="H43" s="17" t="s">
        <v>355</v>
      </c>
      <c r="I43" s="124"/>
      <c r="J43" s="19"/>
      <c r="K43" s="20"/>
      <c r="L43" s="20"/>
      <c r="M43" s="20"/>
      <c r="N43" s="21"/>
      <c r="O43" s="22"/>
      <c r="P43" s="23"/>
      <c r="Q43" s="24"/>
      <c r="R43" s="24"/>
      <c r="S43" s="25"/>
      <c r="T43" s="24"/>
      <c r="U43" s="24"/>
      <c r="V43" s="24"/>
      <c r="W43" s="24"/>
      <c r="X43" s="26">
        <v>1</v>
      </c>
      <c r="Y43" s="119">
        <v>256070.36</v>
      </c>
      <c r="Z43" s="182">
        <v>343400.72</v>
      </c>
      <c r="AA43" s="28">
        <f>SUM(Z43:Z47)-0.01</f>
        <v>1252393.52</v>
      </c>
      <c r="AB43" s="29">
        <f>I44-AA43</f>
        <v>207106.47999999998</v>
      </c>
      <c r="AC43" s="24"/>
      <c r="AD43" s="30"/>
      <c r="AE43" s="31" t="s">
        <v>200</v>
      </c>
      <c r="AF43" s="173"/>
      <c r="AG43" s="174"/>
      <c r="AH43" s="174"/>
      <c r="AI43" s="175"/>
      <c r="AJ43" s="386" t="s">
        <v>315</v>
      </c>
      <c r="AK43" s="389"/>
      <c r="AL43" s="391"/>
      <c r="AM43" s="391"/>
      <c r="AN43" s="393"/>
    </row>
    <row r="44" spans="1:40" ht="18" customHeight="1" thickBot="1" thickTop="1">
      <c r="A44" s="32" t="s">
        <v>60</v>
      </c>
      <c r="B44" s="107"/>
      <c r="C44" s="106"/>
      <c r="D44" s="34" t="s">
        <v>145</v>
      </c>
      <c r="E44" s="357"/>
      <c r="F44" s="35" t="s">
        <v>62</v>
      </c>
      <c r="G44" s="35" t="s">
        <v>281</v>
      </c>
      <c r="H44" s="35"/>
      <c r="I44" s="125">
        <v>1459500</v>
      </c>
      <c r="J44" s="197" t="s">
        <v>350</v>
      </c>
      <c r="K44" s="37" t="s">
        <v>356</v>
      </c>
      <c r="L44" s="37"/>
      <c r="M44" s="38">
        <v>0.25</v>
      </c>
      <c r="N44" s="281" t="s">
        <v>350</v>
      </c>
      <c r="O44" s="140" t="s">
        <v>421</v>
      </c>
      <c r="P44" s="140" t="s">
        <v>422</v>
      </c>
      <c r="Q44" s="290">
        <f>I44*0.25</f>
        <v>364875</v>
      </c>
      <c r="R44" s="291" t="s">
        <v>305</v>
      </c>
      <c r="S44" s="42"/>
      <c r="T44" s="43"/>
      <c r="U44" s="43"/>
      <c r="V44" s="44"/>
      <c r="W44" s="45">
        <v>89</v>
      </c>
      <c r="X44" s="46">
        <v>2</v>
      </c>
      <c r="Y44" s="58">
        <v>426354.21</v>
      </c>
      <c r="Z44" s="158">
        <v>571758.25</v>
      </c>
      <c r="AA44" s="45">
        <f>AA43/I44*100</f>
        <v>85.80976498800959</v>
      </c>
      <c r="AB44" s="47"/>
      <c r="AC44" s="48"/>
      <c r="AD44" s="48"/>
      <c r="AE44" s="49" t="s">
        <v>201</v>
      </c>
      <c r="AF44" s="180" t="s">
        <v>437</v>
      </c>
      <c r="AG44" s="161">
        <f>AA43/3075.95</f>
        <v>407.1566572928689</v>
      </c>
      <c r="AH44" s="162">
        <v>1922</v>
      </c>
      <c r="AI44" s="163"/>
      <c r="AJ44" s="387"/>
      <c r="AK44" s="389"/>
      <c r="AL44" s="391"/>
      <c r="AM44" s="391"/>
      <c r="AN44" s="393"/>
    </row>
    <row r="45" spans="1:40" ht="18" customHeight="1" thickBot="1" thickTop="1">
      <c r="A45" s="32"/>
      <c r="B45" s="50"/>
      <c r="C45" s="50"/>
      <c r="D45" s="51"/>
      <c r="E45" s="357"/>
      <c r="F45" s="35"/>
      <c r="G45" s="35" t="s">
        <v>357</v>
      </c>
      <c r="H45" s="35"/>
      <c r="I45" s="40"/>
      <c r="J45" s="52"/>
      <c r="K45" s="183"/>
      <c r="L45" s="153"/>
      <c r="M45" s="38"/>
      <c r="N45" s="54"/>
      <c r="O45" s="143" t="s">
        <v>350</v>
      </c>
      <c r="P45" s="143" t="s">
        <v>350</v>
      </c>
      <c r="Q45" s="40"/>
      <c r="R45" s="56"/>
      <c r="S45" s="52"/>
      <c r="T45" s="57"/>
      <c r="U45" s="57"/>
      <c r="V45" s="44"/>
      <c r="W45" s="44"/>
      <c r="X45" s="46">
        <v>3</v>
      </c>
      <c r="Y45" s="58">
        <v>251472.32</v>
      </c>
      <c r="Z45" s="158">
        <v>337234.56</v>
      </c>
      <c r="AA45" s="47"/>
      <c r="AB45" s="47"/>
      <c r="AC45" s="48"/>
      <c r="AD45" s="59"/>
      <c r="AE45" s="49"/>
      <c r="AF45" s="164"/>
      <c r="AG45" s="143"/>
      <c r="AH45" s="143"/>
      <c r="AI45" s="163"/>
      <c r="AJ45" s="387"/>
      <c r="AK45" s="389"/>
      <c r="AL45" s="391"/>
      <c r="AM45" s="391"/>
      <c r="AN45" s="393"/>
    </row>
    <row r="46" spans="1:40" ht="18" customHeight="1" thickBot="1" thickTop="1">
      <c r="A46" s="32"/>
      <c r="B46" s="50"/>
      <c r="C46" s="50"/>
      <c r="D46" s="51"/>
      <c r="E46" s="357"/>
      <c r="F46" s="35"/>
      <c r="G46" s="35"/>
      <c r="H46" s="35"/>
      <c r="I46" s="40"/>
      <c r="J46" s="52"/>
      <c r="K46" s="53"/>
      <c r="L46" s="53"/>
      <c r="M46" s="38"/>
      <c r="N46" s="54"/>
      <c r="O46" s="142"/>
      <c r="P46" s="143"/>
      <c r="Q46" s="40"/>
      <c r="R46" s="56"/>
      <c r="S46" s="52"/>
      <c r="T46" s="57"/>
      <c r="U46" s="57"/>
      <c r="V46" s="44"/>
      <c r="W46" s="44"/>
      <c r="X46" s="46">
        <v>4</v>
      </c>
      <c r="Y46" s="46"/>
      <c r="Z46" s="58"/>
      <c r="AA46" s="104"/>
      <c r="AB46" s="47"/>
      <c r="AC46" s="48"/>
      <c r="AD46" s="59"/>
      <c r="AE46" s="105"/>
      <c r="AF46" s="164"/>
      <c r="AG46" s="143"/>
      <c r="AH46" s="143"/>
      <c r="AI46" s="163"/>
      <c r="AJ46" s="387"/>
      <c r="AK46" s="389"/>
      <c r="AL46" s="391"/>
      <c r="AM46" s="391"/>
      <c r="AN46" s="393"/>
    </row>
    <row r="47" spans="1:40" ht="18" customHeight="1" thickBot="1" thickTop="1">
      <c r="A47" s="156" t="s">
        <v>63</v>
      </c>
      <c r="B47" s="66"/>
      <c r="C47" s="66"/>
      <c r="D47" s="67"/>
      <c r="E47" s="358"/>
      <c r="F47" s="68"/>
      <c r="G47" s="69"/>
      <c r="H47" s="69"/>
      <c r="I47" s="70"/>
      <c r="J47" s="71"/>
      <c r="K47" s="71"/>
      <c r="L47" s="71"/>
      <c r="M47" s="72"/>
      <c r="N47" s="73"/>
      <c r="O47" s="144"/>
      <c r="P47" s="145"/>
      <c r="Q47" s="76"/>
      <c r="R47" s="76"/>
      <c r="S47" s="77"/>
      <c r="T47" s="78"/>
      <c r="U47" s="78"/>
      <c r="V47" s="79"/>
      <c r="W47" s="80" t="s">
        <v>16</v>
      </c>
      <c r="X47" s="81">
        <v>5</v>
      </c>
      <c r="Y47" s="81"/>
      <c r="Z47" s="82"/>
      <c r="AA47" s="83"/>
      <c r="AB47" s="84"/>
      <c r="AC47" s="85"/>
      <c r="AD47" s="86"/>
      <c r="AE47" s="87"/>
      <c r="AF47" s="177"/>
      <c r="AG47" s="145"/>
      <c r="AH47" s="145"/>
      <c r="AI47" s="178"/>
      <c r="AJ47" s="283"/>
      <c r="AK47" s="390"/>
      <c r="AL47" s="392"/>
      <c r="AM47" s="392"/>
      <c r="AN47" s="394"/>
    </row>
    <row r="48" spans="1:40" ht="18" customHeight="1" thickBot="1" thickTop="1">
      <c r="A48" s="14" t="s">
        <v>147</v>
      </c>
      <c r="B48" s="15"/>
      <c r="C48" s="15"/>
      <c r="D48" s="16"/>
      <c r="E48" s="356" t="s">
        <v>358</v>
      </c>
      <c r="F48" s="111" t="s">
        <v>166</v>
      </c>
      <c r="G48" s="17" t="s">
        <v>348</v>
      </c>
      <c r="H48" s="17" t="s">
        <v>359</v>
      </c>
      <c r="I48" s="124"/>
      <c r="J48" s="19"/>
      <c r="K48" s="20"/>
      <c r="L48" s="20"/>
      <c r="M48" s="20"/>
      <c r="N48" s="21"/>
      <c r="O48" s="22"/>
      <c r="P48" s="23"/>
      <c r="Q48" s="24"/>
      <c r="R48" s="24"/>
      <c r="S48" s="25"/>
      <c r="T48" s="24"/>
      <c r="U48" s="24"/>
      <c r="V48" s="24"/>
      <c r="W48" s="24"/>
      <c r="X48" s="118">
        <v>1</v>
      </c>
      <c r="Y48" s="119">
        <v>184451.87</v>
      </c>
      <c r="Z48" s="182">
        <v>247357.43</v>
      </c>
      <c r="AA48" s="28">
        <f>SUM(Z48:Z52)</f>
        <v>311177.58999999997</v>
      </c>
      <c r="AB48" s="29">
        <f>I49-AA48</f>
        <v>12629.26000000001</v>
      </c>
      <c r="AC48" s="24"/>
      <c r="AD48" s="30"/>
      <c r="AE48" s="31" t="s">
        <v>200</v>
      </c>
      <c r="AF48" s="173"/>
      <c r="AG48" s="174"/>
      <c r="AH48" s="174"/>
      <c r="AI48" s="175"/>
      <c r="AJ48" s="386" t="s">
        <v>315</v>
      </c>
      <c r="AK48" s="389"/>
      <c r="AL48" s="391"/>
      <c r="AM48" s="391"/>
      <c r="AN48" s="393"/>
    </row>
    <row r="49" spans="1:40" ht="18" customHeight="1" thickBot="1" thickTop="1">
      <c r="A49" s="32" t="s">
        <v>60</v>
      </c>
      <c r="B49" s="107"/>
      <c r="C49" s="106"/>
      <c r="D49" s="34" t="s">
        <v>145</v>
      </c>
      <c r="E49" s="357"/>
      <c r="F49" s="35" t="s">
        <v>62</v>
      </c>
      <c r="G49" s="35" t="s">
        <v>281</v>
      </c>
      <c r="H49" s="35"/>
      <c r="I49" s="125">
        <v>323806.85</v>
      </c>
      <c r="J49" s="197" t="s">
        <v>350</v>
      </c>
      <c r="K49" s="37" t="s">
        <v>360</v>
      </c>
      <c r="L49" s="37"/>
      <c r="M49" s="38">
        <v>0.25</v>
      </c>
      <c r="N49" s="281" t="s">
        <v>350</v>
      </c>
      <c r="O49" s="140" t="s">
        <v>423</v>
      </c>
      <c r="P49" s="140" t="s">
        <v>424</v>
      </c>
      <c r="Q49" s="290">
        <f>I49*0.25</f>
        <v>80951.7125</v>
      </c>
      <c r="R49" s="291" t="s">
        <v>425</v>
      </c>
      <c r="S49" s="42"/>
      <c r="T49" s="43"/>
      <c r="U49" s="43"/>
      <c r="V49" s="44"/>
      <c r="W49" s="45">
        <v>98</v>
      </c>
      <c r="X49" s="46">
        <v>2</v>
      </c>
      <c r="Y49" s="58">
        <v>44432.72</v>
      </c>
      <c r="Z49" s="158">
        <v>63820.16</v>
      </c>
      <c r="AA49" s="45">
        <f>AA48/I49*100</f>
        <v>96.09975514724287</v>
      </c>
      <c r="AB49" s="47"/>
      <c r="AC49" s="48"/>
      <c r="AD49" s="48"/>
      <c r="AE49" s="49" t="s">
        <v>201</v>
      </c>
      <c r="AF49" s="180" t="s">
        <v>438</v>
      </c>
      <c r="AG49" s="161">
        <f>AA48/1028.1</f>
        <v>302.6724929481568</v>
      </c>
      <c r="AH49" s="162">
        <v>643</v>
      </c>
      <c r="AI49" s="163"/>
      <c r="AJ49" s="387"/>
      <c r="AK49" s="389"/>
      <c r="AL49" s="391"/>
      <c r="AM49" s="391"/>
      <c r="AN49" s="393"/>
    </row>
    <row r="50" spans="1:40" ht="18" customHeight="1" thickBot="1" thickTop="1">
      <c r="A50" s="32"/>
      <c r="B50" s="50"/>
      <c r="C50" s="50"/>
      <c r="D50" s="51"/>
      <c r="E50" s="357"/>
      <c r="F50" s="35"/>
      <c r="G50" s="35" t="s">
        <v>361</v>
      </c>
      <c r="H50" s="35"/>
      <c r="I50" s="40"/>
      <c r="J50" s="52"/>
      <c r="K50" s="183"/>
      <c r="L50" s="153"/>
      <c r="M50" s="38"/>
      <c r="N50" s="54"/>
      <c r="O50" s="143" t="s">
        <v>350</v>
      </c>
      <c r="P50" s="143" t="s">
        <v>350</v>
      </c>
      <c r="Q50" s="40"/>
      <c r="R50" s="56"/>
      <c r="S50" s="52"/>
      <c r="T50" s="57"/>
      <c r="U50" s="57"/>
      <c r="V50" s="44"/>
      <c r="W50" s="44"/>
      <c r="X50" s="46">
        <v>3</v>
      </c>
      <c r="Y50" s="46"/>
      <c r="Z50" s="58"/>
      <c r="AA50" s="47"/>
      <c r="AB50" s="47"/>
      <c r="AC50" s="48"/>
      <c r="AD50" s="59"/>
      <c r="AE50" s="49"/>
      <c r="AF50" s="164"/>
      <c r="AG50" s="143"/>
      <c r="AH50" s="143"/>
      <c r="AI50" s="163"/>
      <c r="AJ50" s="387"/>
      <c r="AK50" s="389"/>
      <c r="AL50" s="391"/>
      <c r="AM50" s="391"/>
      <c r="AN50" s="393"/>
    </row>
    <row r="51" spans="1:40" ht="18" customHeight="1" thickBot="1" thickTop="1">
      <c r="A51" s="32"/>
      <c r="B51" s="50"/>
      <c r="C51" s="50"/>
      <c r="D51" s="51"/>
      <c r="E51" s="357"/>
      <c r="F51" s="35"/>
      <c r="G51" s="35"/>
      <c r="H51" s="35"/>
      <c r="I51" s="40"/>
      <c r="J51" s="52"/>
      <c r="K51" s="53"/>
      <c r="L51" s="53"/>
      <c r="M51" s="38"/>
      <c r="N51" s="54"/>
      <c r="O51" s="142"/>
      <c r="P51" s="143"/>
      <c r="Q51" s="40"/>
      <c r="R51" s="56"/>
      <c r="S51" s="52"/>
      <c r="T51" s="57"/>
      <c r="U51" s="57"/>
      <c r="V51" s="44"/>
      <c r="W51" s="44"/>
      <c r="X51" s="46">
        <v>4</v>
      </c>
      <c r="Y51" s="46"/>
      <c r="Z51" s="58"/>
      <c r="AA51" s="104"/>
      <c r="AB51" s="47"/>
      <c r="AC51" s="48"/>
      <c r="AD51" s="59"/>
      <c r="AE51" s="105"/>
      <c r="AF51" s="164"/>
      <c r="AG51" s="143"/>
      <c r="AH51" s="143"/>
      <c r="AI51" s="163"/>
      <c r="AJ51" s="387"/>
      <c r="AK51" s="389"/>
      <c r="AL51" s="391"/>
      <c r="AM51" s="391"/>
      <c r="AN51" s="393"/>
    </row>
    <row r="52" spans="1:40" ht="18" customHeight="1" thickBot="1" thickTop="1">
      <c r="A52" s="156" t="s">
        <v>63</v>
      </c>
      <c r="B52" s="66"/>
      <c r="C52" s="66"/>
      <c r="D52" s="67"/>
      <c r="E52" s="358"/>
      <c r="F52" s="68"/>
      <c r="G52" s="69"/>
      <c r="H52" s="69"/>
      <c r="I52" s="70"/>
      <c r="J52" s="71"/>
      <c r="K52" s="71"/>
      <c r="L52" s="71"/>
      <c r="M52" s="72"/>
      <c r="N52" s="73"/>
      <c r="O52" s="144"/>
      <c r="P52" s="145"/>
      <c r="Q52" s="76"/>
      <c r="R52" s="76"/>
      <c r="S52" s="77"/>
      <c r="T52" s="78"/>
      <c r="U52" s="78"/>
      <c r="V52" s="79"/>
      <c r="W52" s="80" t="s">
        <v>16</v>
      </c>
      <c r="X52" s="81">
        <v>5</v>
      </c>
      <c r="Y52" s="81"/>
      <c r="Z52" s="82"/>
      <c r="AA52" s="83"/>
      <c r="AB52" s="84"/>
      <c r="AC52" s="85"/>
      <c r="AD52" s="86"/>
      <c r="AE52" s="87"/>
      <c r="AF52" s="177"/>
      <c r="AG52" s="145"/>
      <c r="AH52" s="145"/>
      <c r="AI52" s="178"/>
      <c r="AJ52" s="283"/>
      <c r="AK52" s="390"/>
      <c r="AL52" s="392"/>
      <c r="AM52" s="392"/>
      <c r="AN52" s="394"/>
    </row>
    <row r="53" spans="1:40" ht="18" customHeight="1" thickBot="1" thickTop="1">
      <c r="A53" s="108" t="s">
        <v>147</v>
      </c>
      <c r="B53" s="109"/>
      <c r="C53" s="109"/>
      <c r="D53" s="110"/>
      <c r="E53" s="379" t="s">
        <v>362</v>
      </c>
      <c r="F53" s="111" t="s">
        <v>363</v>
      </c>
      <c r="G53" s="111" t="s">
        <v>348</v>
      </c>
      <c r="H53" s="111" t="s">
        <v>364</v>
      </c>
      <c r="I53" s="133"/>
      <c r="J53" s="113"/>
      <c r="K53" s="114"/>
      <c r="L53" s="114"/>
      <c r="M53" s="114"/>
      <c r="N53" s="115"/>
      <c r="O53" s="22"/>
      <c r="P53" s="23"/>
      <c r="Q53" s="116"/>
      <c r="R53" s="24"/>
      <c r="S53" s="117"/>
      <c r="T53" s="116"/>
      <c r="U53" s="116"/>
      <c r="V53" s="116"/>
      <c r="W53" s="116"/>
      <c r="X53" s="118">
        <v>1</v>
      </c>
      <c r="Y53" s="119">
        <v>249342.91</v>
      </c>
      <c r="Z53" s="182">
        <v>334378.94</v>
      </c>
      <c r="AA53" s="120">
        <f>SUM(Z53:Z57)</f>
        <v>712685.74</v>
      </c>
      <c r="AB53" s="310">
        <f>I54-AA53</f>
        <v>380503.98</v>
      </c>
      <c r="AC53" s="116"/>
      <c r="AD53" s="121"/>
      <c r="AE53" s="31" t="s">
        <v>371</v>
      </c>
      <c r="AF53" s="168"/>
      <c r="AG53" s="169"/>
      <c r="AH53" s="169"/>
      <c r="AI53" s="170"/>
      <c r="AJ53" s="386" t="s">
        <v>315</v>
      </c>
      <c r="AK53" s="389"/>
      <c r="AL53" s="391"/>
      <c r="AM53" s="391"/>
      <c r="AN53" s="393"/>
    </row>
    <row r="54" spans="1:40" ht="18" customHeight="1" thickBot="1" thickTop="1">
      <c r="A54" s="32" t="s">
        <v>60</v>
      </c>
      <c r="B54" s="107"/>
      <c r="C54" s="106"/>
      <c r="D54" s="34" t="s">
        <v>145</v>
      </c>
      <c r="E54" s="357"/>
      <c r="F54" s="35" t="s">
        <v>365</v>
      </c>
      <c r="G54" s="35" t="s">
        <v>281</v>
      </c>
      <c r="H54" s="35" t="s">
        <v>366</v>
      </c>
      <c r="I54" s="307">
        <v>1093189.72</v>
      </c>
      <c r="J54" s="197" t="s">
        <v>350</v>
      </c>
      <c r="K54" s="37" t="s">
        <v>367</v>
      </c>
      <c r="L54" s="37"/>
      <c r="M54" s="38">
        <v>0.25</v>
      </c>
      <c r="N54" s="281" t="s">
        <v>350</v>
      </c>
      <c r="O54" s="140">
        <v>1772717</v>
      </c>
      <c r="P54" s="140">
        <v>1772715</v>
      </c>
      <c r="Q54" s="290">
        <f>I54*0.25</f>
        <v>273297.43</v>
      </c>
      <c r="R54" s="291" t="s">
        <v>410</v>
      </c>
      <c r="S54" s="42"/>
      <c r="T54" s="43"/>
      <c r="U54" s="43"/>
      <c r="V54" s="44"/>
      <c r="W54" s="191">
        <v>100</v>
      </c>
      <c r="X54" s="46">
        <v>2</v>
      </c>
      <c r="Y54" s="58">
        <v>174628.48</v>
      </c>
      <c r="Z54" s="158">
        <v>365908.36</v>
      </c>
      <c r="AA54" s="191">
        <f>AA53/I54*100</f>
        <v>65.19323471135459</v>
      </c>
      <c r="AB54" s="47"/>
      <c r="AC54" s="313" t="s">
        <v>405</v>
      </c>
      <c r="AD54" s="313" t="s">
        <v>406</v>
      </c>
      <c r="AE54" s="49" t="s">
        <v>61</v>
      </c>
      <c r="AF54" s="180" t="s">
        <v>439</v>
      </c>
      <c r="AG54" s="161">
        <f>AA53/2214.8</f>
        <v>321.78333935344045</v>
      </c>
      <c r="AH54" s="162">
        <v>1384</v>
      </c>
      <c r="AI54" s="163"/>
      <c r="AJ54" s="387"/>
      <c r="AK54" s="389"/>
      <c r="AL54" s="391"/>
      <c r="AM54" s="391"/>
      <c r="AN54" s="393"/>
    </row>
    <row r="55" spans="1:40" ht="18" customHeight="1" thickBot="1" thickTop="1">
      <c r="A55" s="32"/>
      <c r="B55" s="50"/>
      <c r="C55" s="50"/>
      <c r="D55" s="51"/>
      <c r="E55" s="357"/>
      <c r="F55" s="35" t="s">
        <v>368</v>
      </c>
      <c r="G55" s="35" t="s">
        <v>369</v>
      </c>
      <c r="H55" s="35"/>
      <c r="I55" s="40"/>
      <c r="J55" s="314" t="s">
        <v>410</v>
      </c>
      <c r="K55" s="314" t="s">
        <v>411</v>
      </c>
      <c r="L55" s="315" t="s">
        <v>412</v>
      </c>
      <c r="M55" s="38"/>
      <c r="N55" s="54"/>
      <c r="O55" s="143" t="s">
        <v>350</v>
      </c>
      <c r="P55" s="143" t="s">
        <v>350</v>
      </c>
      <c r="Q55" s="40"/>
      <c r="R55" s="56"/>
      <c r="S55" s="52"/>
      <c r="T55" s="57"/>
      <c r="U55" s="57"/>
      <c r="V55" s="44"/>
      <c r="W55" s="44"/>
      <c r="X55" s="46">
        <v>3</v>
      </c>
      <c r="Y55" s="58">
        <v>12345</v>
      </c>
      <c r="Z55" s="158">
        <v>12398.44</v>
      </c>
      <c r="AA55" s="47"/>
      <c r="AB55" s="47"/>
      <c r="AC55" s="48"/>
      <c r="AD55" s="59"/>
      <c r="AE55" s="49"/>
      <c r="AF55" s="164"/>
      <c r="AG55" s="143"/>
      <c r="AH55" s="143"/>
      <c r="AI55" s="163"/>
      <c r="AJ55" s="387"/>
      <c r="AK55" s="389"/>
      <c r="AL55" s="391"/>
      <c r="AM55" s="391"/>
      <c r="AN55" s="393"/>
    </row>
    <row r="56" spans="1:40" ht="18" customHeight="1" thickBot="1" thickTop="1">
      <c r="A56" s="32"/>
      <c r="B56" s="50"/>
      <c r="C56" s="50"/>
      <c r="D56" s="51"/>
      <c r="E56" s="357"/>
      <c r="F56" s="35" t="s">
        <v>62</v>
      </c>
      <c r="G56" s="35" t="s">
        <v>370</v>
      </c>
      <c r="H56" s="35"/>
      <c r="I56" s="40"/>
      <c r="J56" s="52"/>
      <c r="K56" s="53"/>
      <c r="L56" s="53"/>
      <c r="M56" s="38"/>
      <c r="N56" s="54"/>
      <c r="O56" s="142"/>
      <c r="P56" s="143"/>
      <c r="Q56" s="40"/>
      <c r="R56" s="56"/>
      <c r="S56" s="52"/>
      <c r="T56" s="57"/>
      <c r="U56" s="57"/>
      <c r="V56" s="44"/>
      <c r="W56" s="44"/>
      <c r="X56" s="46">
        <v>4</v>
      </c>
      <c r="Y56" s="46"/>
      <c r="Z56" s="58"/>
      <c r="AA56" s="104"/>
      <c r="AB56" s="47"/>
      <c r="AC56" s="48"/>
      <c r="AD56" s="59"/>
      <c r="AE56" s="105"/>
      <c r="AF56" s="164"/>
      <c r="AG56" s="143"/>
      <c r="AH56" s="143"/>
      <c r="AI56" s="163"/>
      <c r="AJ56" s="387"/>
      <c r="AK56" s="389"/>
      <c r="AL56" s="391"/>
      <c r="AM56" s="391"/>
      <c r="AN56" s="393"/>
    </row>
    <row r="57" spans="1:40" ht="18" customHeight="1" thickBot="1" thickTop="1">
      <c r="A57" s="185" t="s">
        <v>63</v>
      </c>
      <c r="B57" s="134"/>
      <c r="C57" s="134"/>
      <c r="D57" s="135"/>
      <c r="E57" s="388"/>
      <c r="F57" s="91"/>
      <c r="G57" s="92"/>
      <c r="H57" s="92"/>
      <c r="I57" s="136"/>
      <c r="J57" s="93"/>
      <c r="K57" s="93"/>
      <c r="L57" s="93"/>
      <c r="M57" s="94"/>
      <c r="N57" s="95"/>
      <c r="O57" s="154"/>
      <c r="P57" s="155"/>
      <c r="Q57" s="96"/>
      <c r="R57" s="96"/>
      <c r="S57" s="97"/>
      <c r="T57" s="98"/>
      <c r="U57" s="98"/>
      <c r="V57" s="99"/>
      <c r="W57" s="298" t="s">
        <v>16</v>
      </c>
      <c r="X57" s="100">
        <v>5</v>
      </c>
      <c r="Y57" s="100"/>
      <c r="Z57" s="184"/>
      <c r="AA57" s="299"/>
      <c r="AB57" s="101"/>
      <c r="AC57" s="102"/>
      <c r="AD57" s="300"/>
      <c r="AE57" s="301"/>
      <c r="AF57" s="302"/>
      <c r="AG57" s="155"/>
      <c r="AH57" s="155"/>
      <c r="AI57" s="303"/>
      <c r="AJ57" s="304"/>
      <c r="AK57" s="395"/>
      <c r="AL57" s="396"/>
      <c r="AM57" s="396"/>
      <c r="AN57" s="397"/>
    </row>
    <row r="58" spans="8:29" ht="21.75" customHeight="1">
      <c r="H58" s="278" t="s">
        <v>294</v>
      </c>
      <c r="I58" s="308">
        <f>SUM(I13:I57)</f>
        <v>6723476.669999999</v>
      </c>
      <c r="X58" s="279" t="s">
        <v>295</v>
      </c>
      <c r="Y58" s="305">
        <f>SUM(Y13:Y57)</f>
        <v>4891192.1256485</v>
      </c>
      <c r="Z58" s="308">
        <f>SUM(Z13:Z57)</f>
        <v>6096222.170000001</v>
      </c>
      <c r="AB58" s="308">
        <f>SUM(AB13:AB57)-AB13-AB24-AB28-AB33-AB38-AB53</f>
        <v>219735.73999999987</v>
      </c>
      <c r="AC58" s="280" t="s">
        <v>296</v>
      </c>
    </row>
  </sheetData>
  <sheetProtection/>
  <mergeCells count="68">
    <mergeCell ref="AK48:AK52"/>
    <mergeCell ref="AL48:AL52"/>
    <mergeCell ref="AM48:AM52"/>
    <mergeCell ref="AN48:AN52"/>
    <mergeCell ref="AK53:AK57"/>
    <mergeCell ref="AL53:AL57"/>
    <mergeCell ref="AM53:AM57"/>
    <mergeCell ref="AN53:AN57"/>
    <mergeCell ref="E53:E57"/>
    <mergeCell ref="AJ53:AJ56"/>
    <mergeCell ref="AK38:AK42"/>
    <mergeCell ref="AL38:AL42"/>
    <mergeCell ref="AM38:AM42"/>
    <mergeCell ref="AN38:AN42"/>
    <mergeCell ref="AK43:AK47"/>
    <mergeCell ref="AL43:AL47"/>
    <mergeCell ref="AM43:AM47"/>
    <mergeCell ref="AN43:AN47"/>
    <mergeCell ref="E38:E42"/>
    <mergeCell ref="AJ38:AJ41"/>
    <mergeCell ref="E43:E47"/>
    <mergeCell ref="AJ43:AJ46"/>
    <mergeCell ref="E48:E52"/>
    <mergeCell ref="AJ48:AJ51"/>
    <mergeCell ref="E33:E37"/>
    <mergeCell ref="AJ33:AJ37"/>
    <mergeCell ref="AK33:AK37"/>
    <mergeCell ref="AL33:AL37"/>
    <mergeCell ref="AM33:AM37"/>
    <mergeCell ref="AN33:AN37"/>
    <mergeCell ref="E28:E32"/>
    <mergeCell ref="AK28:AK32"/>
    <mergeCell ref="AL28:AL32"/>
    <mergeCell ref="AM28:AM32"/>
    <mergeCell ref="AN28:AN32"/>
    <mergeCell ref="AJ28:AJ32"/>
    <mergeCell ref="E24:E27"/>
    <mergeCell ref="AJ24:AJ27"/>
    <mergeCell ref="AK24:AK27"/>
    <mergeCell ref="AL24:AL27"/>
    <mergeCell ref="AM24:AM27"/>
    <mergeCell ref="AN24:AN27"/>
    <mergeCell ref="AL13:AL18"/>
    <mergeCell ref="AM13:AM18"/>
    <mergeCell ref="AN13:AN18"/>
    <mergeCell ref="J16:K18"/>
    <mergeCell ref="E19:E23"/>
    <mergeCell ref="AJ19:AJ23"/>
    <mergeCell ref="AK19:AK23"/>
    <mergeCell ref="AL19:AL23"/>
    <mergeCell ref="AM19:AM23"/>
    <mergeCell ref="AN19:AN23"/>
    <mergeCell ref="A4:AI4"/>
    <mergeCell ref="A7:K7"/>
    <mergeCell ref="AK8:AK12"/>
    <mergeCell ref="E13:E18"/>
    <mergeCell ref="AJ13:AJ18"/>
    <mergeCell ref="AK13:AK18"/>
    <mergeCell ref="AL8:AL12"/>
    <mergeCell ref="AM8:AM12"/>
    <mergeCell ref="AN8:AN12"/>
    <mergeCell ref="B10:C10"/>
    <mergeCell ref="E10:E12"/>
    <mergeCell ref="J10:K10"/>
    <mergeCell ref="L10:L12"/>
    <mergeCell ref="AF10:AF12"/>
    <mergeCell ref="AH11:AH12"/>
    <mergeCell ref="AI11:AI12"/>
  </mergeCells>
  <printOptions horizontalCentered="1" verticalCentered="1"/>
  <pageMargins left="0.7874015748031497" right="0.3937007874015748" top="0" bottom="0" header="0" footer="0"/>
  <pageSetup fitToWidth="2" horizontalDpi="300" verticalDpi="300" orientation="landscape" paperSize="5" scale="51" r:id="rId2"/>
  <headerFooter alignWithMargins="0">
    <oddFooter>&amp;L&amp;11Archivo&amp;"Arial,Negrita" Obrapubl2016.XLS.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AO7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16.7109375" style="0" customWidth="1"/>
    <col min="2" max="4" width="12.7109375" style="0" customWidth="1"/>
    <col min="5" max="5" width="18.7109375" style="0" customWidth="1"/>
    <col min="6" max="6" width="20.7109375" style="0" customWidth="1"/>
    <col min="7" max="7" width="22.421875" style="0" customWidth="1"/>
    <col min="8" max="9" width="16.7109375" style="0" customWidth="1"/>
    <col min="10" max="11" width="12.7109375" style="0" customWidth="1"/>
    <col min="12" max="12" width="14.7109375" style="0" customWidth="1"/>
    <col min="13" max="13" width="8.7109375" style="0" customWidth="1"/>
    <col min="14" max="14" width="12.7109375" style="0" customWidth="1"/>
    <col min="15" max="16" width="11.7109375" style="0" customWidth="1"/>
    <col min="17" max="17" width="13.7109375" style="0" customWidth="1"/>
    <col min="18" max="18" width="12.7109375" style="0" customWidth="1"/>
    <col min="19" max="19" width="11.7109375" style="0" customWidth="1"/>
    <col min="20" max="20" width="10.7109375" style="0" customWidth="1"/>
    <col min="21" max="23" width="8.7109375" style="0" customWidth="1"/>
    <col min="24" max="24" width="13.7109375" style="0" customWidth="1"/>
    <col min="25" max="26" width="16.7109375" style="0" customWidth="1"/>
    <col min="27" max="27" width="15.7109375" style="0" customWidth="1"/>
    <col min="28" max="28" width="16.7109375" style="0" customWidth="1"/>
    <col min="29" max="30" width="10.7109375" style="0" customWidth="1"/>
    <col min="31" max="35" width="11.7109375" style="0" customWidth="1"/>
    <col min="36" max="36" width="30.7109375" style="0" customWidth="1"/>
    <col min="37" max="38" width="15.7109375" style="0" customWidth="1"/>
    <col min="39" max="40" width="11.7109375" style="0" customWidth="1"/>
  </cols>
  <sheetData>
    <row r="1" spans="1:36" ht="21.75" customHeight="1" thickTop="1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 t="s">
        <v>0</v>
      </c>
    </row>
    <row r="2" spans="1:36" ht="21.75" customHeight="1">
      <c r="A2" s="1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>
        <v>42735</v>
      </c>
    </row>
    <row r="3" spans="1:36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6"/>
      <c r="AB3" s="5"/>
      <c r="AC3" s="5"/>
      <c r="AD3" s="5"/>
      <c r="AE3" s="5"/>
      <c r="AF3" s="5"/>
      <c r="AG3" s="5"/>
      <c r="AH3" s="5"/>
      <c r="AI3" s="5"/>
      <c r="AJ3" s="7" t="s">
        <v>1</v>
      </c>
    </row>
    <row r="4" spans="1:36" ht="24">
      <c r="A4" s="348" t="s">
        <v>150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9"/>
      <c r="AJ4" s="8" t="s">
        <v>54</v>
      </c>
    </row>
    <row r="5" spans="1:36" ht="19.5" customHeight="1" thickBot="1">
      <c r="A5" s="5"/>
      <c r="B5" s="5"/>
      <c r="C5" s="5"/>
      <c r="D5" s="9"/>
      <c r="E5" s="5"/>
      <c r="F5" s="5"/>
      <c r="G5" s="5"/>
      <c r="H5" s="5"/>
      <c r="I5" s="5"/>
      <c r="J5" s="5"/>
      <c r="K5" s="5"/>
      <c r="L5" s="5"/>
      <c r="M5" s="6"/>
      <c r="N5" s="6"/>
      <c r="O5" s="6"/>
      <c r="P5" s="6"/>
      <c r="Q5" s="6"/>
      <c r="R5" s="6"/>
      <c r="S5" s="5"/>
      <c r="T5" s="6"/>
      <c r="U5" s="6"/>
      <c r="V5" s="6"/>
      <c r="Z5" s="10"/>
      <c r="AC5" s="5"/>
      <c r="AD5" s="5"/>
      <c r="AE5" s="5"/>
      <c r="AF5" s="5"/>
      <c r="AG5" s="5"/>
      <c r="AH5" s="5"/>
      <c r="AI5" s="5"/>
      <c r="AJ5" s="12" t="s">
        <v>53</v>
      </c>
    </row>
    <row r="6" spans="1:36" ht="19.5" customHeight="1" thickTop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  <c r="R6" s="6"/>
      <c r="S6" s="5"/>
      <c r="T6" s="6"/>
      <c r="U6" s="6"/>
      <c r="V6" s="6"/>
      <c r="Z6" s="10"/>
      <c r="AC6" s="5"/>
      <c r="AD6" s="5"/>
      <c r="AE6" s="5"/>
      <c r="AF6" s="5"/>
      <c r="AG6" s="5"/>
      <c r="AH6" s="5"/>
      <c r="AI6" s="5"/>
      <c r="AJ6" s="132"/>
    </row>
    <row r="7" spans="1:40" ht="34.5" customHeight="1" thickBot="1">
      <c r="A7" s="350" t="s">
        <v>70</v>
      </c>
      <c r="B7" s="351"/>
      <c r="C7" s="351"/>
      <c r="D7" s="351"/>
      <c r="E7" s="351"/>
      <c r="F7" s="351"/>
      <c r="G7" s="351"/>
      <c r="H7" s="351"/>
      <c r="I7" s="351"/>
      <c r="J7" s="351"/>
      <c r="K7" s="352"/>
      <c r="L7" s="127"/>
      <c r="M7" s="5"/>
      <c r="N7" s="5"/>
      <c r="O7" s="5"/>
      <c r="P7" s="5"/>
      <c r="Q7" s="5"/>
      <c r="R7" s="5"/>
      <c r="S7" s="5"/>
      <c r="T7" s="5"/>
      <c r="U7" s="5"/>
      <c r="V7" s="5"/>
      <c r="Y7" s="215"/>
      <c r="Z7" s="11" t="s">
        <v>73</v>
      </c>
      <c r="AA7" s="216"/>
      <c r="AB7" s="11" t="s">
        <v>148</v>
      </c>
      <c r="AC7" s="217"/>
      <c r="AD7" s="11" t="s">
        <v>136</v>
      </c>
      <c r="AE7" s="13"/>
      <c r="AF7" s="11"/>
      <c r="AG7" s="11"/>
      <c r="AH7" s="13"/>
      <c r="AI7" s="13"/>
      <c r="AJ7" s="13" t="s">
        <v>48</v>
      </c>
      <c r="AN7" s="199"/>
    </row>
    <row r="8" spans="1:41" ht="12.75" customHeight="1">
      <c r="A8" s="218" t="s">
        <v>2</v>
      </c>
      <c r="B8" s="219"/>
      <c r="C8" s="219"/>
      <c r="D8" s="220"/>
      <c r="E8" s="219" t="s">
        <v>3</v>
      </c>
      <c r="F8" s="221"/>
      <c r="G8" s="221"/>
      <c r="H8" s="221"/>
      <c r="I8" s="221"/>
      <c r="J8" s="221"/>
      <c r="K8" s="221"/>
      <c r="L8" s="221"/>
      <c r="M8" s="221"/>
      <c r="N8" s="222"/>
      <c r="O8" s="223" t="s">
        <v>4</v>
      </c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2"/>
      <c r="AF8" s="221"/>
      <c r="AG8" s="221"/>
      <c r="AH8" s="221"/>
      <c r="AI8" s="221"/>
      <c r="AJ8" s="247"/>
      <c r="AK8" s="353" t="s">
        <v>286</v>
      </c>
      <c r="AL8" s="329" t="s">
        <v>231</v>
      </c>
      <c r="AM8" s="329" t="s">
        <v>232</v>
      </c>
      <c r="AN8" s="332" t="s">
        <v>233</v>
      </c>
      <c r="AO8" s="199"/>
    </row>
    <row r="9" spans="1:41" ht="12.75">
      <c r="A9" s="224" t="s">
        <v>5</v>
      </c>
      <c r="B9" s="225"/>
      <c r="C9" s="225"/>
      <c r="D9" s="226"/>
      <c r="E9" s="225" t="s">
        <v>6</v>
      </c>
      <c r="F9" s="227"/>
      <c r="G9" s="227"/>
      <c r="H9" s="227"/>
      <c r="I9" s="227"/>
      <c r="J9" s="227"/>
      <c r="K9" s="227"/>
      <c r="L9" s="227"/>
      <c r="M9" s="227"/>
      <c r="N9" s="228"/>
      <c r="O9" s="225" t="s">
        <v>7</v>
      </c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8"/>
      <c r="AF9" s="229"/>
      <c r="AG9" s="229"/>
      <c r="AH9" s="229"/>
      <c r="AI9" s="229"/>
      <c r="AJ9" s="248" t="s">
        <v>82</v>
      </c>
      <c r="AK9" s="354"/>
      <c r="AL9" s="330"/>
      <c r="AM9" s="330"/>
      <c r="AN9" s="333"/>
      <c r="AO9" s="199"/>
    </row>
    <row r="10" spans="1:41" ht="49.5" customHeight="1">
      <c r="A10" s="230" t="s">
        <v>58</v>
      </c>
      <c r="B10" s="334" t="s">
        <v>8</v>
      </c>
      <c r="C10" s="335"/>
      <c r="D10" s="231" t="s">
        <v>9</v>
      </c>
      <c r="E10" s="336" t="s">
        <v>135</v>
      </c>
      <c r="F10" s="232"/>
      <c r="G10" s="232"/>
      <c r="H10" s="232"/>
      <c r="I10" s="232" t="s">
        <v>10</v>
      </c>
      <c r="J10" s="338" t="s">
        <v>71</v>
      </c>
      <c r="K10" s="339"/>
      <c r="L10" s="340" t="s">
        <v>72</v>
      </c>
      <c r="M10" s="232" t="s">
        <v>11</v>
      </c>
      <c r="N10" s="231" t="s">
        <v>9</v>
      </c>
      <c r="O10" s="225" t="s">
        <v>12</v>
      </c>
      <c r="P10" s="233"/>
      <c r="Q10" s="225" t="s">
        <v>13</v>
      </c>
      <c r="R10" s="233"/>
      <c r="S10" s="234" t="s">
        <v>14</v>
      </c>
      <c r="T10" s="235" t="s">
        <v>15</v>
      </c>
      <c r="U10" s="227"/>
      <c r="V10" s="227"/>
      <c r="W10" s="233"/>
      <c r="X10" s="236" t="s">
        <v>47</v>
      </c>
      <c r="Y10" s="236"/>
      <c r="Z10" s="237"/>
      <c r="AA10" s="238"/>
      <c r="AB10" s="238"/>
      <c r="AC10" s="239" t="s">
        <v>14</v>
      </c>
      <c r="AD10" s="240" t="s">
        <v>14</v>
      </c>
      <c r="AE10" s="241" t="s">
        <v>33</v>
      </c>
      <c r="AF10" s="342" t="s">
        <v>75</v>
      </c>
      <c r="AG10" s="242" t="s">
        <v>76</v>
      </c>
      <c r="AH10" s="242" t="s">
        <v>77</v>
      </c>
      <c r="AI10" s="242"/>
      <c r="AJ10" s="248" t="s">
        <v>83</v>
      </c>
      <c r="AK10" s="354"/>
      <c r="AL10" s="330"/>
      <c r="AM10" s="330"/>
      <c r="AN10" s="333"/>
      <c r="AO10" s="199"/>
    </row>
    <row r="11" spans="1:41" ht="13.5">
      <c r="A11" s="230" t="s">
        <v>49</v>
      </c>
      <c r="B11" s="243" t="s">
        <v>17</v>
      </c>
      <c r="C11" s="243" t="s">
        <v>18</v>
      </c>
      <c r="D11" s="231" t="s">
        <v>19</v>
      </c>
      <c r="E11" s="337"/>
      <c r="F11" s="232" t="s">
        <v>56</v>
      </c>
      <c r="G11" s="232" t="s">
        <v>20</v>
      </c>
      <c r="H11" s="232" t="s">
        <v>100</v>
      </c>
      <c r="I11" s="232" t="s">
        <v>21</v>
      </c>
      <c r="J11" s="232" t="s">
        <v>22</v>
      </c>
      <c r="K11" s="232" t="s">
        <v>23</v>
      </c>
      <c r="L11" s="341"/>
      <c r="M11" s="232" t="s">
        <v>24</v>
      </c>
      <c r="N11" s="231" t="s">
        <v>25</v>
      </c>
      <c r="O11" s="234" t="s">
        <v>11</v>
      </c>
      <c r="P11" s="232" t="s">
        <v>26</v>
      </c>
      <c r="Q11" s="232" t="s">
        <v>10</v>
      </c>
      <c r="R11" s="232" t="s">
        <v>14</v>
      </c>
      <c r="S11" s="234" t="s">
        <v>27</v>
      </c>
      <c r="T11" s="244" t="s">
        <v>28</v>
      </c>
      <c r="U11" s="232" t="s">
        <v>29</v>
      </c>
      <c r="V11" s="232" t="s">
        <v>30</v>
      </c>
      <c r="W11" s="232" t="s">
        <v>29</v>
      </c>
      <c r="X11" s="245" t="s">
        <v>57</v>
      </c>
      <c r="Y11" s="246" t="s">
        <v>214</v>
      </c>
      <c r="Z11" s="246" t="s">
        <v>31</v>
      </c>
      <c r="AA11" s="234" t="s">
        <v>45</v>
      </c>
      <c r="AB11" s="246" t="s">
        <v>55</v>
      </c>
      <c r="AC11" s="232" t="s">
        <v>27</v>
      </c>
      <c r="AD11" s="244" t="s">
        <v>32</v>
      </c>
      <c r="AE11" s="244" t="s">
        <v>81</v>
      </c>
      <c r="AF11" s="343"/>
      <c r="AG11" s="232" t="s">
        <v>78</v>
      </c>
      <c r="AH11" s="344" t="s">
        <v>79</v>
      </c>
      <c r="AI11" s="346" t="s">
        <v>80</v>
      </c>
      <c r="AJ11" s="248" t="s">
        <v>84</v>
      </c>
      <c r="AK11" s="354"/>
      <c r="AL11" s="330"/>
      <c r="AM11" s="330"/>
      <c r="AN11" s="333"/>
      <c r="AO11" s="199"/>
    </row>
    <row r="12" spans="1:41" ht="13.5" thickBot="1">
      <c r="A12" s="230" t="s">
        <v>50</v>
      </c>
      <c r="B12" s="243" t="s">
        <v>34</v>
      </c>
      <c r="C12" s="243" t="s">
        <v>34</v>
      </c>
      <c r="D12" s="231" t="s">
        <v>35</v>
      </c>
      <c r="E12" s="337"/>
      <c r="F12" s="232"/>
      <c r="G12" s="232"/>
      <c r="H12" s="232"/>
      <c r="I12" s="232" t="s">
        <v>36</v>
      </c>
      <c r="J12" s="232" t="s">
        <v>34</v>
      </c>
      <c r="K12" s="232" t="s">
        <v>34</v>
      </c>
      <c r="L12" s="341"/>
      <c r="M12" s="232" t="s">
        <v>37</v>
      </c>
      <c r="N12" s="231" t="s">
        <v>38</v>
      </c>
      <c r="O12" s="234" t="s">
        <v>34</v>
      </c>
      <c r="P12" s="232" t="s">
        <v>34</v>
      </c>
      <c r="Q12" s="232"/>
      <c r="R12" s="232"/>
      <c r="S12" s="234" t="s">
        <v>39</v>
      </c>
      <c r="T12" s="244" t="s">
        <v>40</v>
      </c>
      <c r="U12" s="232" t="s">
        <v>41</v>
      </c>
      <c r="V12" s="232" t="s">
        <v>42</v>
      </c>
      <c r="W12" s="232" t="s">
        <v>41</v>
      </c>
      <c r="X12" s="232" t="s">
        <v>14</v>
      </c>
      <c r="Y12" s="232" t="s">
        <v>215</v>
      </c>
      <c r="Z12" s="232" t="s">
        <v>36</v>
      </c>
      <c r="AA12" s="234" t="s">
        <v>46</v>
      </c>
      <c r="AB12" s="232" t="s">
        <v>74</v>
      </c>
      <c r="AC12" s="232" t="s">
        <v>43</v>
      </c>
      <c r="AD12" s="244" t="s">
        <v>44</v>
      </c>
      <c r="AE12" s="244"/>
      <c r="AF12" s="343"/>
      <c r="AG12" s="232"/>
      <c r="AH12" s="345"/>
      <c r="AI12" s="347"/>
      <c r="AJ12" s="249"/>
      <c r="AK12" s="355"/>
      <c r="AL12" s="331"/>
      <c r="AM12" s="331"/>
      <c r="AN12" s="333"/>
      <c r="AO12" s="199"/>
    </row>
    <row r="13" spans="1:40" ht="18" customHeight="1" thickBot="1">
      <c r="A13" s="14" t="s">
        <v>130</v>
      </c>
      <c r="B13" s="15"/>
      <c r="C13" s="15"/>
      <c r="D13" s="16"/>
      <c r="E13" s="356" t="s">
        <v>126</v>
      </c>
      <c r="F13" s="17" t="s">
        <v>64</v>
      </c>
      <c r="G13" s="17" t="s">
        <v>96</v>
      </c>
      <c r="H13" s="17" t="s">
        <v>127</v>
      </c>
      <c r="I13" s="124"/>
      <c r="J13" s="19"/>
      <c r="K13" s="20"/>
      <c r="L13" s="20"/>
      <c r="M13" s="20"/>
      <c r="N13" s="21"/>
      <c r="O13" s="22"/>
      <c r="P13" s="23"/>
      <c r="Q13" s="24"/>
      <c r="R13" s="24"/>
      <c r="S13" s="25"/>
      <c r="T13" s="24"/>
      <c r="U13" s="24"/>
      <c r="V13" s="24"/>
      <c r="W13" s="24"/>
      <c r="X13" s="26">
        <v>1</v>
      </c>
      <c r="Y13" s="27">
        <v>189002.62082233504</v>
      </c>
      <c r="Z13" s="27">
        <v>253460.16</v>
      </c>
      <c r="AA13" s="28">
        <f>SUM(Z13:Z17)+0.01</f>
        <v>957125.3500000001</v>
      </c>
      <c r="AB13" s="192">
        <f>I16-AA13</f>
        <v>55627.739999999874</v>
      </c>
      <c r="AC13" s="24"/>
      <c r="AD13" s="30"/>
      <c r="AE13" s="31" t="s">
        <v>59</v>
      </c>
      <c r="AF13" s="128"/>
      <c r="AG13" s="129"/>
      <c r="AH13" s="129"/>
      <c r="AI13" s="31"/>
      <c r="AJ13" s="359" t="s">
        <v>235</v>
      </c>
      <c r="AK13" s="401">
        <v>17</v>
      </c>
      <c r="AL13" s="364">
        <v>17</v>
      </c>
      <c r="AM13" s="364">
        <v>10</v>
      </c>
      <c r="AN13" s="366">
        <v>15</v>
      </c>
    </row>
    <row r="14" spans="1:40" ht="18" customHeight="1" thickBot="1" thickTop="1">
      <c r="A14" s="32" t="s">
        <v>103</v>
      </c>
      <c r="B14" s="33" t="s">
        <v>124</v>
      </c>
      <c r="C14" s="33" t="s">
        <v>125</v>
      </c>
      <c r="D14" s="34" t="str">
        <f>C14</f>
        <v> 14-Oct-2015</v>
      </c>
      <c r="E14" s="357"/>
      <c r="F14" s="35" t="s">
        <v>65</v>
      </c>
      <c r="G14" s="35" t="s">
        <v>97</v>
      </c>
      <c r="H14" s="123"/>
      <c r="I14" s="194">
        <v>695175.1</v>
      </c>
      <c r="J14" s="37" t="s">
        <v>123</v>
      </c>
      <c r="K14" s="37" t="s">
        <v>114</v>
      </c>
      <c r="L14" s="38"/>
      <c r="M14" s="38">
        <v>0.25</v>
      </c>
      <c r="N14" s="39" t="s">
        <v>99</v>
      </c>
      <c r="O14" s="148" t="s">
        <v>133</v>
      </c>
      <c r="P14" s="140" t="s">
        <v>134</v>
      </c>
      <c r="Q14" s="40">
        <f>I14*0.25</f>
        <v>173793.775</v>
      </c>
      <c r="R14" s="159" t="s">
        <v>132</v>
      </c>
      <c r="S14" s="42"/>
      <c r="T14" s="43"/>
      <c r="U14" s="43"/>
      <c r="V14" s="44"/>
      <c r="W14" s="191">
        <v>100</v>
      </c>
      <c r="X14" s="46">
        <v>2</v>
      </c>
      <c r="Y14" s="58">
        <v>175407.01324575505</v>
      </c>
      <c r="Z14" s="58">
        <v>287073.12</v>
      </c>
      <c r="AA14" s="191">
        <f>AA13/I16*100</f>
        <v>94.50727521354688</v>
      </c>
      <c r="AB14" s="47"/>
      <c r="AC14" s="48" t="s">
        <v>202</v>
      </c>
      <c r="AD14" s="48" t="s">
        <v>228</v>
      </c>
      <c r="AE14" s="49" t="s">
        <v>61</v>
      </c>
      <c r="AF14" s="179" t="s">
        <v>85</v>
      </c>
      <c r="AG14" s="176" t="s">
        <v>85</v>
      </c>
      <c r="AH14" s="143" t="s">
        <v>85</v>
      </c>
      <c r="AI14" s="163" t="s">
        <v>85</v>
      </c>
      <c r="AJ14" s="360"/>
      <c r="AK14" s="402"/>
      <c r="AL14" s="365"/>
      <c r="AM14" s="365"/>
      <c r="AN14" s="367"/>
    </row>
    <row r="15" spans="1:40" ht="18" customHeight="1" thickBot="1" thickTop="1">
      <c r="A15" s="32" t="s">
        <v>66</v>
      </c>
      <c r="B15" s="50"/>
      <c r="C15" s="50"/>
      <c r="D15" s="51"/>
      <c r="E15" s="357"/>
      <c r="F15" s="35" t="s">
        <v>62</v>
      </c>
      <c r="G15" s="35" t="s">
        <v>98</v>
      </c>
      <c r="H15" s="123"/>
      <c r="I15" s="193">
        <v>317577.99</v>
      </c>
      <c r="J15" s="187" t="s">
        <v>217</v>
      </c>
      <c r="K15" s="267" t="s">
        <v>184</v>
      </c>
      <c r="L15" s="153" t="s">
        <v>185</v>
      </c>
      <c r="M15" s="188"/>
      <c r="N15" s="54"/>
      <c r="O15" s="142" t="s">
        <v>99</v>
      </c>
      <c r="P15" s="143" t="s">
        <v>99</v>
      </c>
      <c r="Q15" s="40"/>
      <c r="R15" s="56"/>
      <c r="S15" s="52"/>
      <c r="T15" s="57"/>
      <c r="U15" s="57"/>
      <c r="V15" s="44"/>
      <c r="W15" s="44"/>
      <c r="X15" s="46">
        <v>3</v>
      </c>
      <c r="Y15" s="58">
        <v>193099.86</v>
      </c>
      <c r="Z15" s="58">
        <v>193935.78</v>
      </c>
      <c r="AA15" s="47"/>
      <c r="AB15" s="47"/>
      <c r="AC15" s="48"/>
      <c r="AD15" s="59"/>
      <c r="AE15" s="49"/>
      <c r="AF15" s="164"/>
      <c r="AG15" s="143"/>
      <c r="AH15" s="143"/>
      <c r="AI15" s="163"/>
      <c r="AJ15" s="360"/>
      <c r="AK15" s="402"/>
      <c r="AL15" s="365"/>
      <c r="AM15" s="365"/>
      <c r="AN15" s="367"/>
    </row>
    <row r="16" spans="1:40" ht="18" customHeight="1" thickBot="1" thickTop="1">
      <c r="A16" s="32" t="s">
        <v>131</v>
      </c>
      <c r="B16" s="50"/>
      <c r="C16" s="50"/>
      <c r="D16" s="51"/>
      <c r="E16" s="357"/>
      <c r="F16" s="35"/>
      <c r="G16" s="35" t="s">
        <v>111</v>
      </c>
      <c r="H16" s="123"/>
      <c r="I16" s="195">
        <f>I14+I15</f>
        <v>1012753.09</v>
      </c>
      <c r="J16" s="52"/>
      <c r="K16" s="398" t="s">
        <v>238</v>
      </c>
      <c r="L16" s="399"/>
      <c r="M16" s="38"/>
      <c r="N16" s="54"/>
      <c r="O16" s="61"/>
      <c r="P16" s="62"/>
      <c r="Q16" s="56"/>
      <c r="R16" s="56"/>
      <c r="S16" s="52"/>
      <c r="T16" s="57"/>
      <c r="U16" s="57"/>
      <c r="V16" s="44"/>
      <c r="W16" s="44"/>
      <c r="X16" s="46">
        <v>4</v>
      </c>
      <c r="Y16" s="58">
        <v>134372.33</v>
      </c>
      <c r="Z16" s="58">
        <v>134954.02</v>
      </c>
      <c r="AA16" s="47"/>
      <c r="AB16" s="47"/>
      <c r="AC16" s="48"/>
      <c r="AD16" s="63"/>
      <c r="AE16" s="103"/>
      <c r="AF16" s="171"/>
      <c r="AG16" s="43"/>
      <c r="AH16" s="43"/>
      <c r="AI16" s="172"/>
      <c r="AJ16" s="400"/>
      <c r="AK16" s="402"/>
      <c r="AL16" s="365"/>
      <c r="AM16" s="365"/>
      <c r="AN16" s="367"/>
    </row>
    <row r="17" spans="1:40" ht="18" customHeight="1" thickBot="1" thickTop="1">
      <c r="A17" s="65" t="s">
        <v>67</v>
      </c>
      <c r="B17" s="137"/>
      <c r="C17" s="66"/>
      <c r="D17" s="67"/>
      <c r="E17" s="358"/>
      <c r="F17" s="68"/>
      <c r="G17" s="69"/>
      <c r="H17" s="69"/>
      <c r="I17" s="200"/>
      <c r="J17" s="265"/>
      <c r="K17" s="71"/>
      <c r="L17" s="72"/>
      <c r="M17" s="72"/>
      <c r="N17" s="266"/>
      <c r="O17" s="74"/>
      <c r="P17" s="75"/>
      <c r="Q17" s="76"/>
      <c r="R17" s="76"/>
      <c r="S17" s="77"/>
      <c r="T17" s="78"/>
      <c r="U17" s="78"/>
      <c r="V17" s="79"/>
      <c r="W17" s="79"/>
      <c r="X17" s="81">
        <v>5</v>
      </c>
      <c r="Y17" s="58">
        <v>87324.23</v>
      </c>
      <c r="Z17" s="82">
        <v>87702.26</v>
      </c>
      <c r="AA17" s="84"/>
      <c r="AB17" s="84"/>
      <c r="AC17" s="85"/>
      <c r="AD17" s="89"/>
      <c r="AE17" s="90"/>
      <c r="AF17" s="165"/>
      <c r="AG17" s="166"/>
      <c r="AH17" s="166"/>
      <c r="AI17" s="167"/>
      <c r="AJ17" s="361"/>
      <c r="AK17" s="402"/>
      <c r="AL17" s="365"/>
      <c r="AM17" s="365"/>
      <c r="AN17" s="367"/>
    </row>
    <row r="18" spans="1:40" ht="18" customHeight="1" thickBot="1" thickTop="1">
      <c r="A18" s="14" t="s">
        <v>176</v>
      </c>
      <c r="B18" s="15"/>
      <c r="C18" s="15"/>
      <c r="D18" s="16"/>
      <c r="E18" s="356" t="s">
        <v>220</v>
      </c>
      <c r="F18" s="17" t="s">
        <v>189</v>
      </c>
      <c r="G18" s="111" t="s">
        <v>161</v>
      </c>
      <c r="H18" s="111" t="s">
        <v>106</v>
      </c>
      <c r="I18" s="18"/>
      <c r="J18" s="19"/>
      <c r="K18" s="20"/>
      <c r="L18" s="20"/>
      <c r="M18" s="20"/>
      <c r="N18" s="21"/>
      <c r="O18" s="150"/>
      <c r="P18" s="151"/>
      <c r="Q18" s="24"/>
      <c r="R18" s="24"/>
      <c r="S18" s="25"/>
      <c r="T18" s="24"/>
      <c r="U18" s="24"/>
      <c r="V18" s="24"/>
      <c r="W18" s="24"/>
      <c r="X18" s="118">
        <v>1</v>
      </c>
      <c r="Y18" s="119">
        <v>304281.57278050005</v>
      </c>
      <c r="Z18" s="182">
        <v>408053.9</v>
      </c>
      <c r="AA18" s="28">
        <f>SUM(Z18:Z22)-0.01</f>
        <v>1106256.68</v>
      </c>
      <c r="AB18" s="192">
        <f>I19-AA18</f>
        <v>4306.0800000000745</v>
      </c>
      <c r="AC18" s="24"/>
      <c r="AD18" s="30"/>
      <c r="AE18" s="31" t="s">
        <v>200</v>
      </c>
      <c r="AF18" s="173"/>
      <c r="AG18" s="174"/>
      <c r="AH18" s="174"/>
      <c r="AI18" s="175"/>
      <c r="AJ18" s="374" t="s">
        <v>345</v>
      </c>
      <c r="AK18" s="403">
        <v>1</v>
      </c>
      <c r="AL18" s="377">
        <v>1</v>
      </c>
      <c r="AM18" s="377">
        <v>1</v>
      </c>
      <c r="AN18" s="378">
        <v>1</v>
      </c>
    </row>
    <row r="19" spans="1:40" ht="18" customHeight="1" thickBot="1" thickTop="1">
      <c r="A19" s="32" t="s">
        <v>66</v>
      </c>
      <c r="B19" s="33"/>
      <c r="C19" s="33"/>
      <c r="D19" s="34"/>
      <c r="E19" s="357"/>
      <c r="F19" s="35" t="s">
        <v>190</v>
      </c>
      <c r="G19" s="35" t="s">
        <v>162</v>
      </c>
      <c r="H19" s="35"/>
      <c r="I19" s="36">
        <v>1110562.76</v>
      </c>
      <c r="J19" s="37" t="s">
        <v>180</v>
      </c>
      <c r="K19" s="37" t="s">
        <v>181</v>
      </c>
      <c r="L19" s="37"/>
      <c r="M19" s="38">
        <v>0.25</v>
      </c>
      <c r="N19" s="39" t="s">
        <v>182</v>
      </c>
      <c r="O19" s="148" t="s">
        <v>198</v>
      </c>
      <c r="P19" s="140" t="s">
        <v>199</v>
      </c>
      <c r="Q19" s="40">
        <f>I19*0.25</f>
        <v>277640.69</v>
      </c>
      <c r="R19" s="41" t="s">
        <v>204</v>
      </c>
      <c r="S19" s="42"/>
      <c r="T19" s="43"/>
      <c r="U19" s="43"/>
      <c r="V19" s="44"/>
      <c r="W19" s="191">
        <v>100</v>
      </c>
      <c r="X19" s="46">
        <v>2</v>
      </c>
      <c r="Y19" s="58">
        <v>244721.25</v>
      </c>
      <c r="Z19" s="158">
        <v>328181.09</v>
      </c>
      <c r="AA19" s="191">
        <f>AA18/I19*100</f>
        <v>99.6122614448192</v>
      </c>
      <c r="AB19" s="47"/>
      <c r="AC19" s="48" t="s">
        <v>291</v>
      </c>
      <c r="AD19" s="48" t="s">
        <v>244</v>
      </c>
      <c r="AE19" s="49" t="s">
        <v>201</v>
      </c>
      <c r="AF19" s="186" t="s">
        <v>261</v>
      </c>
      <c r="AG19" s="161">
        <f>AA18/27</f>
        <v>40972.469629629624</v>
      </c>
      <c r="AH19" s="162">
        <f>700*27</f>
        <v>18900</v>
      </c>
      <c r="AI19" s="163" t="s">
        <v>85</v>
      </c>
      <c r="AJ19" s="360"/>
      <c r="AK19" s="403"/>
      <c r="AL19" s="377"/>
      <c r="AM19" s="377"/>
      <c r="AN19" s="378"/>
    </row>
    <row r="20" spans="1:40" ht="18" customHeight="1" thickBot="1" thickTop="1">
      <c r="A20" s="32" t="s">
        <v>177</v>
      </c>
      <c r="B20" s="50" t="s">
        <v>178</v>
      </c>
      <c r="C20" s="50" t="s">
        <v>179</v>
      </c>
      <c r="D20" s="34" t="str">
        <f>C20</f>
        <v> 30-Mar-2016</v>
      </c>
      <c r="E20" s="357"/>
      <c r="F20" s="35" t="s">
        <v>191</v>
      </c>
      <c r="G20" s="35" t="s">
        <v>163</v>
      </c>
      <c r="H20" s="35"/>
      <c r="I20" s="40"/>
      <c r="J20" s="52"/>
      <c r="K20" s="183"/>
      <c r="L20" s="153"/>
      <c r="M20" s="38"/>
      <c r="N20" s="54"/>
      <c r="O20" s="142" t="s">
        <v>182</v>
      </c>
      <c r="P20" s="143" t="s">
        <v>182</v>
      </c>
      <c r="Q20" s="40"/>
      <c r="R20" s="56"/>
      <c r="S20" s="52"/>
      <c r="T20" s="57"/>
      <c r="U20" s="57"/>
      <c r="V20" s="44"/>
      <c r="W20" s="44"/>
      <c r="X20" s="46">
        <v>3</v>
      </c>
      <c r="Y20" s="58">
        <v>227515.92</v>
      </c>
      <c r="Z20" s="158">
        <v>305108.05</v>
      </c>
      <c r="AA20" s="47"/>
      <c r="AB20" s="47"/>
      <c r="AC20" s="48"/>
      <c r="AD20" s="59"/>
      <c r="AE20" s="49"/>
      <c r="AF20" s="164"/>
      <c r="AG20" s="143"/>
      <c r="AH20" s="143"/>
      <c r="AI20" s="163"/>
      <c r="AJ20" s="360"/>
      <c r="AK20" s="403"/>
      <c r="AL20" s="377"/>
      <c r="AM20" s="377"/>
      <c r="AN20" s="378"/>
    </row>
    <row r="21" spans="1:40" ht="18" customHeight="1" thickBot="1" thickTop="1">
      <c r="A21" s="32"/>
      <c r="B21" s="50"/>
      <c r="C21" s="50"/>
      <c r="D21" s="51"/>
      <c r="E21" s="357"/>
      <c r="F21" s="35"/>
      <c r="G21" s="35"/>
      <c r="H21" s="35"/>
      <c r="I21" s="157"/>
      <c r="J21" s="52"/>
      <c r="K21" s="41"/>
      <c r="L21" s="41"/>
      <c r="M21" s="38"/>
      <c r="N21" s="54"/>
      <c r="O21" s="142"/>
      <c r="P21" s="139"/>
      <c r="Q21" s="40"/>
      <c r="R21" s="56"/>
      <c r="S21" s="52"/>
      <c r="T21" s="57"/>
      <c r="U21" s="57"/>
      <c r="V21" s="44"/>
      <c r="W21" s="44"/>
      <c r="X21" s="46">
        <v>4</v>
      </c>
      <c r="Y21" s="46">
        <v>47328.92</v>
      </c>
      <c r="Z21" s="158">
        <v>64913.65</v>
      </c>
      <c r="AA21" s="104"/>
      <c r="AB21" s="47"/>
      <c r="AC21" s="48"/>
      <c r="AD21" s="59"/>
      <c r="AE21" s="105"/>
      <c r="AF21" s="164"/>
      <c r="AG21" s="143"/>
      <c r="AH21" s="143"/>
      <c r="AI21" s="163"/>
      <c r="AJ21" s="360"/>
      <c r="AK21" s="403"/>
      <c r="AL21" s="377"/>
      <c r="AM21" s="377"/>
      <c r="AN21" s="378"/>
    </row>
    <row r="22" spans="1:40" ht="18" customHeight="1" thickBot="1" thickTop="1">
      <c r="A22" s="65" t="s">
        <v>67</v>
      </c>
      <c r="B22" s="66"/>
      <c r="C22" s="66"/>
      <c r="D22" s="67"/>
      <c r="E22" s="358"/>
      <c r="F22" s="68"/>
      <c r="G22" s="69"/>
      <c r="H22" s="69"/>
      <c r="I22" s="70"/>
      <c r="J22" s="71"/>
      <c r="K22" s="71"/>
      <c r="L22" s="71"/>
      <c r="M22" s="72"/>
      <c r="N22" s="73"/>
      <c r="O22" s="144"/>
      <c r="P22" s="269"/>
      <c r="Q22" s="76"/>
      <c r="R22" s="76"/>
      <c r="S22" s="77"/>
      <c r="T22" s="78"/>
      <c r="U22" s="78"/>
      <c r="V22" s="79"/>
      <c r="W22" s="80"/>
      <c r="X22" s="81">
        <v>5</v>
      </c>
      <c r="Y22" s="81"/>
      <c r="Z22" s="181"/>
      <c r="AA22" s="83"/>
      <c r="AB22" s="84"/>
      <c r="AC22" s="85"/>
      <c r="AD22" s="86"/>
      <c r="AE22" s="87"/>
      <c r="AF22" s="177"/>
      <c r="AG22" s="145"/>
      <c r="AH22" s="145"/>
      <c r="AI22" s="178"/>
      <c r="AJ22" s="380"/>
      <c r="AK22" s="403"/>
      <c r="AL22" s="377"/>
      <c r="AM22" s="377"/>
      <c r="AN22" s="378"/>
    </row>
    <row r="23" spans="1:40" ht="18" customHeight="1" thickBot="1" thickTop="1">
      <c r="A23" s="250" t="s">
        <v>218</v>
      </c>
      <c r="B23" s="251"/>
      <c r="C23" s="251"/>
      <c r="D23" s="252"/>
      <c r="E23" s="382" t="s">
        <v>219</v>
      </c>
      <c r="F23" s="35" t="s">
        <v>189</v>
      </c>
      <c r="G23" s="35" t="s">
        <v>221</v>
      </c>
      <c r="H23" s="35" t="s">
        <v>224</v>
      </c>
      <c r="I23" s="41"/>
      <c r="J23" s="254"/>
      <c r="K23" s="255"/>
      <c r="L23" s="255"/>
      <c r="M23" s="255"/>
      <c r="N23" s="54"/>
      <c r="O23" s="149"/>
      <c r="P23" s="141"/>
      <c r="Q23" s="256"/>
      <c r="R23" s="256"/>
      <c r="S23" s="257"/>
      <c r="T23" s="256"/>
      <c r="U23" s="256"/>
      <c r="V23" s="256"/>
      <c r="W23" s="24"/>
      <c r="X23" s="26">
        <v>1</v>
      </c>
      <c r="Y23" s="18">
        <v>70178.99</v>
      </c>
      <c r="Z23" s="211">
        <v>94112.87</v>
      </c>
      <c r="AA23" s="28">
        <f>SUM(Z23:Z30)-0.02</f>
        <v>2524313.5500000003</v>
      </c>
      <c r="AB23" s="29">
        <f>I24-AA23</f>
        <v>1111020.8299999996</v>
      </c>
      <c r="AC23" s="256"/>
      <c r="AD23" s="263"/>
      <c r="AE23" s="130" t="s">
        <v>88</v>
      </c>
      <c r="AF23" s="164"/>
      <c r="AG23" s="143"/>
      <c r="AH23" s="143"/>
      <c r="AI23" s="163"/>
      <c r="AJ23" s="360" t="s">
        <v>236</v>
      </c>
      <c r="AK23" s="403">
        <v>2</v>
      </c>
      <c r="AL23" s="377">
        <v>2</v>
      </c>
      <c r="AM23" s="377">
        <v>2</v>
      </c>
      <c r="AN23" s="404">
        <v>2</v>
      </c>
    </row>
    <row r="24" spans="1:40" ht="18" customHeight="1" thickBot="1" thickTop="1">
      <c r="A24" s="32" t="s">
        <v>66</v>
      </c>
      <c r="B24" s="33"/>
      <c r="C24" s="33"/>
      <c r="D24" s="34"/>
      <c r="E24" s="357"/>
      <c r="F24" s="35" t="s">
        <v>267</v>
      </c>
      <c r="G24" s="35" t="s">
        <v>222</v>
      </c>
      <c r="H24" s="35"/>
      <c r="I24" s="36">
        <v>3635334.38</v>
      </c>
      <c r="J24" s="204" t="s">
        <v>269</v>
      </c>
      <c r="K24" s="204" t="s">
        <v>146</v>
      </c>
      <c r="L24" s="37"/>
      <c r="M24" s="38">
        <v>0.25</v>
      </c>
      <c r="N24" s="205" t="s">
        <v>270</v>
      </c>
      <c r="O24" s="148" t="s">
        <v>271</v>
      </c>
      <c r="P24" s="140" t="s">
        <v>272</v>
      </c>
      <c r="Q24" s="40">
        <f>I24*0.25</f>
        <v>908833.595</v>
      </c>
      <c r="R24" s="41" t="s">
        <v>273</v>
      </c>
      <c r="S24" s="42"/>
      <c r="T24" s="43"/>
      <c r="U24" s="43"/>
      <c r="V24" s="44"/>
      <c r="W24" s="45">
        <v>73</v>
      </c>
      <c r="X24" s="46">
        <v>2</v>
      </c>
      <c r="Y24" s="58">
        <v>226394.7</v>
      </c>
      <c r="Z24" s="158">
        <v>303604.46</v>
      </c>
      <c r="AA24" s="45">
        <f>AA23/I24*100</f>
        <v>69.43827681678076</v>
      </c>
      <c r="AB24" s="47"/>
      <c r="AC24" s="48"/>
      <c r="AD24" s="48"/>
      <c r="AE24" s="49" t="s">
        <v>87</v>
      </c>
      <c r="AF24" s="186" t="s">
        <v>225</v>
      </c>
      <c r="AG24" s="161" t="s">
        <v>85</v>
      </c>
      <c r="AH24" s="162">
        <v>5000</v>
      </c>
      <c r="AI24" s="162">
        <v>5000</v>
      </c>
      <c r="AJ24" s="360"/>
      <c r="AK24" s="403"/>
      <c r="AL24" s="377"/>
      <c r="AM24" s="377"/>
      <c r="AN24" s="404"/>
    </row>
    <row r="25" spans="1:40" ht="18" customHeight="1" thickBot="1" thickTop="1">
      <c r="A25" s="196" t="s">
        <v>226</v>
      </c>
      <c r="B25" s="50" t="s">
        <v>229</v>
      </c>
      <c r="C25" s="197" t="s">
        <v>230</v>
      </c>
      <c r="D25" s="198" t="str">
        <f>C25</f>
        <v> 16-Jun-2016</v>
      </c>
      <c r="E25" s="357"/>
      <c r="F25" s="35" t="s">
        <v>268</v>
      </c>
      <c r="G25" s="35" t="s">
        <v>223</v>
      </c>
      <c r="H25" s="35"/>
      <c r="I25" s="40"/>
      <c r="J25" s="52"/>
      <c r="K25" s="314" t="s">
        <v>413</v>
      </c>
      <c r="L25" s="315" t="s">
        <v>412</v>
      </c>
      <c r="M25" s="38"/>
      <c r="N25" s="54"/>
      <c r="O25" s="142" t="s">
        <v>270</v>
      </c>
      <c r="P25" s="143" t="s">
        <v>270</v>
      </c>
      <c r="Q25" s="40"/>
      <c r="R25" s="56"/>
      <c r="S25" s="52"/>
      <c r="T25" s="57"/>
      <c r="U25" s="57"/>
      <c r="V25" s="44"/>
      <c r="W25" s="44"/>
      <c r="X25" s="46">
        <v>3</v>
      </c>
      <c r="Y25" s="58">
        <v>259883.09</v>
      </c>
      <c r="Z25" s="158">
        <v>348513.73</v>
      </c>
      <c r="AA25" s="47"/>
      <c r="AB25" s="47"/>
      <c r="AC25" s="48"/>
      <c r="AD25" s="59"/>
      <c r="AE25" s="49"/>
      <c r="AF25" s="164"/>
      <c r="AG25" s="143"/>
      <c r="AH25" s="143"/>
      <c r="AI25" s="163"/>
      <c r="AJ25" s="360"/>
      <c r="AK25" s="403"/>
      <c r="AL25" s="377"/>
      <c r="AM25" s="377"/>
      <c r="AN25" s="404"/>
    </row>
    <row r="26" spans="1:40" ht="18" customHeight="1" thickBot="1" thickTop="1">
      <c r="A26" s="32"/>
      <c r="B26" s="50"/>
      <c r="C26" s="50"/>
      <c r="D26" s="51"/>
      <c r="E26" s="357"/>
      <c r="F26" s="35"/>
      <c r="G26" s="35"/>
      <c r="H26" s="35"/>
      <c r="I26" s="157"/>
      <c r="J26" s="52"/>
      <c r="K26" s="314" t="s">
        <v>351</v>
      </c>
      <c r="L26" s="315" t="s">
        <v>414</v>
      </c>
      <c r="M26" s="38"/>
      <c r="N26" s="54"/>
      <c r="O26" s="142"/>
      <c r="P26" s="139"/>
      <c r="Q26" s="40"/>
      <c r="R26" s="56"/>
      <c r="S26" s="52"/>
      <c r="T26" s="57"/>
      <c r="U26" s="57"/>
      <c r="V26" s="44"/>
      <c r="W26" s="44"/>
      <c r="X26" s="46">
        <v>4</v>
      </c>
      <c r="Y26" s="58">
        <v>165079.39</v>
      </c>
      <c r="Z26" s="158">
        <v>221378.15</v>
      </c>
      <c r="AA26" s="104"/>
      <c r="AB26" s="47"/>
      <c r="AC26" s="48"/>
      <c r="AD26" s="59"/>
      <c r="AE26" s="105"/>
      <c r="AF26" s="164"/>
      <c r="AG26" s="143"/>
      <c r="AH26" s="143"/>
      <c r="AI26" s="163"/>
      <c r="AJ26" s="360"/>
      <c r="AK26" s="403"/>
      <c r="AL26" s="377"/>
      <c r="AM26" s="377"/>
      <c r="AN26" s="404"/>
    </row>
    <row r="27" spans="1:40" ht="18" customHeight="1" thickBot="1" thickTop="1">
      <c r="A27" s="32"/>
      <c r="B27" s="50"/>
      <c r="C27" s="50"/>
      <c r="D27" s="51"/>
      <c r="E27" s="357"/>
      <c r="F27" s="35"/>
      <c r="G27" s="35"/>
      <c r="H27" s="35"/>
      <c r="I27" s="157"/>
      <c r="J27" s="52"/>
      <c r="K27" s="314"/>
      <c r="L27" s="315"/>
      <c r="M27" s="38"/>
      <c r="N27" s="54"/>
      <c r="O27" s="142"/>
      <c r="P27" s="139"/>
      <c r="Q27" s="40"/>
      <c r="R27" s="56"/>
      <c r="S27" s="52"/>
      <c r="T27" s="57"/>
      <c r="U27" s="57"/>
      <c r="V27" s="44"/>
      <c r="W27" s="44"/>
      <c r="X27" s="46">
        <v>5</v>
      </c>
      <c r="Y27" s="295">
        <v>328586.19</v>
      </c>
      <c r="Z27" s="295">
        <v>440647.37</v>
      </c>
      <c r="AA27" s="104"/>
      <c r="AB27" s="47"/>
      <c r="AC27" s="48"/>
      <c r="AD27" s="59"/>
      <c r="AE27" s="105"/>
      <c r="AF27" s="164"/>
      <c r="AG27" s="143"/>
      <c r="AH27" s="143"/>
      <c r="AI27" s="163"/>
      <c r="AJ27" s="360"/>
      <c r="AK27" s="403"/>
      <c r="AL27" s="377"/>
      <c r="AM27" s="377"/>
      <c r="AN27" s="404"/>
    </row>
    <row r="28" spans="1:40" ht="18" customHeight="1" thickBot="1" thickTop="1">
      <c r="A28" s="32"/>
      <c r="B28" s="50"/>
      <c r="C28" s="50"/>
      <c r="D28" s="51"/>
      <c r="E28" s="357"/>
      <c r="F28" s="35"/>
      <c r="G28" s="35"/>
      <c r="H28" s="35"/>
      <c r="I28" s="157"/>
      <c r="J28" s="52"/>
      <c r="K28" s="314"/>
      <c r="L28" s="315"/>
      <c r="M28" s="38"/>
      <c r="N28" s="54"/>
      <c r="O28" s="142"/>
      <c r="P28" s="139"/>
      <c r="Q28" s="40"/>
      <c r="R28" s="56"/>
      <c r="S28" s="52"/>
      <c r="T28" s="57"/>
      <c r="U28" s="57"/>
      <c r="V28" s="44"/>
      <c r="W28" s="44"/>
      <c r="X28" s="46">
        <v>6</v>
      </c>
      <c r="Y28" s="295">
        <v>383262.08</v>
      </c>
      <c r="Z28" s="295">
        <v>513969.96</v>
      </c>
      <c r="AA28" s="104"/>
      <c r="AB28" s="47"/>
      <c r="AC28" s="48"/>
      <c r="AD28" s="59"/>
      <c r="AE28" s="105"/>
      <c r="AF28" s="164"/>
      <c r="AG28" s="143"/>
      <c r="AH28" s="143"/>
      <c r="AI28" s="163"/>
      <c r="AJ28" s="360"/>
      <c r="AK28" s="403"/>
      <c r="AL28" s="377"/>
      <c r="AM28" s="377"/>
      <c r="AN28" s="404"/>
    </row>
    <row r="29" spans="1:40" ht="18" customHeight="1" thickBot="1" thickTop="1">
      <c r="A29" s="32"/>
      <c r="B29" s="50"/>
      <c r="C29" s="50"/>
      <c r="D29" s="51"/>
      <c r="E29" s="357"/>
      <c r="F29" s="35"/>
      <c r="G29" s="35"/>
      <c r="H29" s="35"/>
      <c r="I29" s="157"/>
      <c r="J29" s="52"/>
      <c r="K29" s="314"/>
      <c r="L29" s="315"/>
      <c r="M29" s="38"/>
      <c r="N29" s="54"/>
      <c r="O29" s="142"/>
      <c r="P29" s="139"/>
      <c r="Q29" s="40"/>
      <c r="R29" s="56"/>
      <c r="S29" s="52"/>
      <c r="T29" s="57"/>
      <c r="U29" s="57"/>
      <c r="V29" s="44"/>
      <c r="W29" s="44"/>
      <c r="X29" s="46">
        <v>7</v>
      </c>
      <c r="Y29" s="295">
        <v>448970.07</v>
      </c>
      <c r="Z29" s="295">
        <v>602087.03</v>
      </c>
      <c r="AA29" s="104"/>
      <c r="AB29" s="47"/>
      <c r="AC29" s="48"/>
      <c r="AD29" s="59"/>
      <c r="AE29" s="105"/>
      <c r="AF29" s="164"/>
      <c r="AG29" s="143"/>
      <c r="AH29" s="143"/>
      <c r="AI29" s="163"/>
      <c r="AJ29" s="360"/>
      <c r="AK29" s="403"/>
      <c r="AL29" s="377"/>
      <c r="AM29" s="377"/>
      <c r="AN29" s="404"/>
    </row>
    <row r="30" spans="1:40" ht="18" customHeight="1" thickBot="1" thickTop="1">
      <c r="A30" s="65" t="s">
        <v>67</v>
      </c>
      <c r="B30" s="66"/>
      <c r="C30" s="66"/>
      <c r="D30" s="67"/>
      <c r="E30" s="358"/>
      <c r="F30" s="68"/>
      <c r="G30" s="69"/>
      <c r="H30" s="69"/>
      <c r="I30" s="70"/>
      <c r="J30" s="71"/>
      <c r="K30" s="71"/>
      <c r="L30" s="71"/>
      <c r="M30" s="72"/>
      <c r="N30" s="73"/>
      <c r="O30" s="144"/>
      <c r="P30" s="143"/>
      <c r="Q30" s="76"/>
      <c r="R30" s="76"/>
      <c r="S30" s="77"/>
      <c r="T30" s="78"/>
      <c r="U30" s="78"/>
      <c r="V30" s="79"/>
      <c r="W30" s="80"/>
      <c r="X30" s="81">
        <v>8</v>
      </c>
      <c r="Y30" s="81"/>
      <c r="Z30" s="181"/>
      <c r="AA30" s="83"/>
      <c r="AB30" s="84"/>
      <c r="AC30" s="85"/>
      <c r="AD30" s="86"/>
      <c r="AE30" s="87"/>
      <c r="AF30" s="177"/>
      <c r="AG30" s="145"/>
      <c r="AH30" s="145"/>
      <c r="AI30" s="178"/>
      <c r="AJ30" s="380"/>
      <c r="AK30" s="403"/>
      <c r="AL30" s="377"/>
      <c r="AM30" s="377"/>
      <c r="AN30" s="404"/>
    </row>
    <row r="31" spans="1:40" ht="18" customHeight="1" thickBot="1" thickTop="1">
      <c r="A31" s="14" t="s">
        <v>218</v>
      </c>
      <c r="B31" s="15"/>
      <c r="C31" s="15"/>
      <c r="D31" s="16"/>
      <c r="E31" s="356" t="s">
        <v>241</v>
      </c>
      <c r="F31" s="111" t="s">
        <v>166</v>
      </c>
      <c r="G31" s="111" t="s">
        <v>161</v>
      </c>
      <c r="H31" s="111" t="s">
        <v>106</v>
      </c>
      <c r="I31" s="133"/>
      <c r="J31" s="113"/>
      <c r="K31" s="114"/>
      <c r="L31" s="114"/>
      <c r="M31" s="114"/>
      <c r="N31" s="115"/>
      <c r="O31" s="146"/>
      <c r="P31" s="147"/>
      <c r="Q31" s="116"/>
      <c r="R31" s="116"/>
      <c r="S31" s="117"/>
      <c r="T31" s="116"/>
      <c r="U31" s="116"/>
      <c r="V31" s="116"/>
      <c r="W31" s="116"/>
      <c r="X31" s="118">
        <v>1</v>
      </c>
      <c r="Y31" s="18">
        <v>185294.22</v>
      </c>
      <c r="Z31" s="211">
        <v>248487.04</v>
      </c>
      <c r="AA31" s="120">
        <f>SUM(Z31:Z34)</f>
        <v>1242145.8599999999</v>
      </c>
      <c r="AB31" s="192">
        <f>I32-AA31</f>
        <v>3050.350000000093</v>
      </c>
      <c r="AC31" s="116"/>
      <c r="AD31" s="121"/>
      <c r="AE31" s="31" t="s">
        <v>200</v>
      </c>
      <c r="AF31" s="128"/>
      <c r="AG31" s="129"/>
      <c r="AH31" s="129"/>
      <c r="AI31" s="31"/>
      <c r="AJ31" s="374" t="s">
        <v>345</v>
      </c>
      <c r="AK31" s="403">
        <v>3</v>
      </c>
      <c r="AL31" s="377">
        <v>3</v>
      </c>
      <c r="AM31" s="377">
        <v>3</v>
      </c>
      <c r="AN31" s="404">
        <v>3</v>
      </c>
    </row>
    <row r="32" spans="1:40" ht="18" customHeight="1" thickBot="1" thickTop="1">
      <c r="A32" s="32" t="s">
        <v>66</v>
      </c>
      <c r="B32" s="33"/>
      <c r="C32" s="33"/>
      <c r="D32" s="34"/>
      <c r="E32" s="357"/>
      <c r="F32" s="35" t="s">
        <v>62</v>
      </c>
      <c r="G32" s="35" t="s">
        <v>162</v>
      </c>
      <c r="H32" s="35"/>
      <c r="I32" s="125">
        <v>1245196.21</v>
      </c>
      <c r="J32" s="204" t="s">
        <v>242</v>
      </c>
      <c r="K32" s="204" t="s">
        <v>243</v>
      </c>
      <c r="L32" s="37"/>
      <c r="M32" s="38">
        <v>0.25</v>
      </c>
      <c r="N32" s="205" t="s">
        <v>244</v>
      </c>
      <c r="O32" s="148" t="s">
        <v>245</v>
      </c>
      <c r="P32" s="140" t="s">
        <v>246</v>
      </c>
      <c r="Q32" s="40">
        <f>I32*0.25</f>
        <v>311299.0525</v>
      </c>
      <c r="R32" s="41" t="s">
        <v>254</v>
      </c>
      <c r="S32" s="42"/>
      <c r="T32" s="43"/>
      <c r="U32" s="43"/>
      <c r="V32" s="44"/>
      <c r="W32" s="191">
        <v>100</v>
      </c>
      <c r="X32" s="46">
        <v>2</v>
      </c>
      <c r="Y32" s="58">
        <v>628104.77</v>
      </c>
      <c r="Z32" s="158">
        <v>842313.91</v>
      </c>
      <c r="AA32" s="191">
        <f>AA31/I32*100</f>
        <v>99.75503057465939</v>
      </c>
      <c r="AB32" s="47"/>
      <c r="AC32" s="48" t="s">
        <v>269</v>
      </c>
      <c r="AD32" s="48" t="s">
        <v>293</v>
      </c>
      <c r="AE32" s="49" t="s">
        <v>201</v>
      </c>
      <c r="AF32" s="186" t="s">
        <v>262</v>
      </c>
      <c r="AG32" s="161">
        <f>AA31/29</f>
        <v>42832.61586206896</v>
      </c>
      <c r="AH32" s="162">
        <f>29*700</f>
        <v>20300</v>
      </c>
      <c r="AI32" s="162">
        <f>29*700</f>
        <v>20300</v>
      </c>
      <c r="AJ32" s="360"/>
      <c r="AK32" s="403">
        <v>3</v>
      </c>
      <c r="AL32" s="377"/>
      <c r="AM32" s="377"/>
      <c r="AN32" s="404"/>
    </row>
    <row r="33" spans="1:40" ht="18" customHeight="1" thickBot="1" thickTop="1">
      <c r="A33" s="196" t="s">
        <v>247</v>
      </c>
      <c r="B33" s="197" t="s">
        <v>248</v>
      </c>
      <c r="C33" s="197" t="s">
        <v>249</v>
      </c>
      <c r="D33" s="198" t="str">
        <f>C33</f>
        <v> 27-Jun-2016</v>
      </c>
      <c r="E33" s="357"/>
      <c r="F33" s="35"/>
      <c r="G33" s="35" t="s">
        <v>250</v>
      </c>
      <c r="H33" s="35"/>
      <c r="I33" s="40"/>
      <c r="J33" s="52"/>
      <c r="K33" s="52"/>
      <c r="L33" s="153"/>
      <c r="M33" s="188"/>
      <c r="N33" s="39"/>
      <c r="O33" s="142" t="s">
        <v>244</v>
      </c>
      <c r="P33" s="143" t="s">
        <v>244</v>
      </c>
      <c r="Q33" s="40"/>
      <c r="R33" s="56"/>
      <c r="S33" s="52"/>
      <c r="T33" s="57"/>
      <c r="U33" s="57"/>
      <c r="V33" s="44"/>
      <c r="W33" s="44"/>
      <c r="X33" s="46">
        <v>3</v>
      </c>
      <c r="Y33" s="58">
        <v>112093.75</v>
      </c>
      <c r="Z33" s="158">
        <v>151344.91</v>
      </c>
      <c r="AA33" s="47"/>
      <c r="AB33" s="47"/>
      <c r="AC33" s="48"/>
      <c r="AD33" s="59"/>
      <c r="AE33" s="49"/>
      <c r="AF33" s="164"/>
      <c r="AG33" s="143"/>
      <c r="AH33" s="143"/>
      <c r="AI33" s="163"/>
      <c r="AJ33" s="360"/>
      <c r="AK33" s="403"/>
      <c r="AL33" s="377"/>
      <c r="AM33" s="377"/>
      <c r="AN33" s="404"/>
    </row>
    <row r="34" spans="1:40" ht="18" customHeight="1" thickBot="1" thickTop="1">
      <c r="A34" s="32"/>
      <c r="B34" s="50"/>
      <c r="C34" s="50"/>
      <c r="D34" s="51"/>
      <c r="E34" s="357"/>
      <c r="F34" s="35"/>
      <c r="G34" s="35"/>
      <c r="H34" s="35"/>
      <c r="I34" s="40"/>
      <c r="J34" s="52"/>
      <c r="K34" s="53"/>
      <c r="L34" s="41"/>
      <c r="M34" s="38"/>
      <c r="N34" s="54"/>
      <c r="O34" s="61"/>
      <c r="P34" s="62"/>
      <c r="Q34" s="56"/>
      <c r="R34" s="56"/>
      <c r="S34" s="52"/>
      <c r="T34" s="57"/>
      <c r="U34" s="57"/>
      <c r="V34" s="44"/>
      <c r="W34" s="44"/>
      <c r="X34" s="46">
        <v>4</v>
      </c>
      <c r="Y34" s="46"/>
      <c r="Z34" s="158"/>
      <c r="AA34" s="47"/>
      <c r="AB34" s="47"/>
      <c r="AC34" s="48"/>
      <c r="AD34" s="63"/>
      <c r="AE34" s="103"/>
      <c r="AF34" s="171"/>
      <c r="AG34" s="43"/>
      <c r="AH34" s="43"/>
      <c r="AI34" s="172"/>
      <c r="AJ34" s="360"/>
      <c r="AK34" s="403"/>
      <c r="AL34" s="377"/>
      <c r="AM34" s="377"/>
      <c r="AN34" s="404"/>
    </row>
    <row r="35" spans="1:40" ht="18" customHeight="1" thickBot="1" thickTop="1">
      <c r="A35" s="65" t="s">
        <v>67</v>
      </c>
      <c r="B35" s="66"/>
      <c r="C35" s="66"/>
      <c r="D35" s="67"/>
      <c r="E35" s="358"/>
      <c r="F35" s="68"/>
      <c r="G35" s="69"/>
      <c r="H35" s="69"/>
      <c r="I35" s="70"/>
      <c r="J35" s="71"/>
      <c r="K35" s="71"/>
      <c r="L35" s="71"/>
      <c r="M35" s="72"/>
      <c r="N35" s="73"/>
      <c r="O35" s="74"/>
      <c r="P35" s="75"/>
      <c r="Q35" s="76"/>
      <c r="R35" s="76"/>
      <c r="S35" s="77"/>
      <c r="T35" s="78"/>
      <c r="U35" s="78"/>
      <c r="V35" s="79"/>
      <c r="W35" s="79"/>
      <c r="X35" s="81">
        <v>5</v>
      </c>
      <c r="Y35" s="81"/>
      <c r="Z35" s="181"/>
      <c r="AA35" s="84"/>
      <c r="AB35" s="84"/>
      <c r="AC35" s="85"/>
      <c r="AD35" s="89"/>
      <c r="AE35" s="90"/>
      <c r="AF35" s="165"/>
      <c r="AG35" s="166"/>
      <c r="AH35" s="166"/>
      <c r="AI35" s="167"/>
      <c r="AJ35" s="380"/>
      <c r="AK35" s="403"/>
      <c r="AL35" s="377"/>
      <c r="AM35" s="377"/>
      <c r="AN35" s="404"/>
    </row>
    <row r="36" spans="1:40" ht="18" customHeight="1" thickTop="1">
      <c r="A36" s="108" t="s">
        <v>275</v>
      </c>
      <c r="B36" s="15"/>
      <c r="C36" s="15"/>
      <c r="D36" s="16"/>
      <c r="E36" s="356" t="s">
        <v>279</v>
      </c>
      <c r="F36" s="17" t="s">
        <v>290</v>
      </c>
      <c r="G36" s="17" t="s">
        <v>280</v>
      </c>
      <c r="H36" s="17" t="s">
        <v>106</v>
      </c>
      <c r="I36" s="124"/>
      <c r="J36" s="19"/>
      <c r="K36" s="20"/>
      <c r="L36" s="20"/>
      <c r="M36" s="20"/>
      <c r="N36" s="21"/>
      <c r="O36" s="22"/>
      <c r="P36" s="23"/>
      <c r="Q36" s="24"/>
      <c r="R36" s="24"/>
      <c r="S36" s="25"/>
      <c r="T36" s="24"/>
      <c r="U36" s="24"/>
      <c r="V36" s="24"/>
      <c r="W36" s="24"/>
      <c r="X36" s="118">
        <v>1</v>
      </c>
      <c r="Y36" s="119">
        <v>309733.23</v>
      </c>
      <c r="Z36" s="182">
        <v>415364.78</v>
      </c>
      <c r="AA36" s="120">
        <f>SUM(Z36:Z40)-0.01</f>
        <v>1599904.57</v>
      </c>
      <c r="AB36" s="126">
        <f>I37-AA36</f>
        <v>0</v>
      </c>
      <c r="AC36" s="116"/>
      <c r="AD36" s="121"/>
      <c r="AE36" s="289" t="s">
        <v>59</v>
      </c>
      <c r="AF36" s="168"/>
      <c r="AG36" s="169"/>
      <c r="AH36" s="169"/>
      <c r="AI36" s="170"/>
      <c r="AJ36" s="374" t="s">
        <v>240</v>
      </c>
      <c r="AK36" s="317"/>
      <c r="AL36" s="318"/>
      <c r="AM36" s="318"/>
      <c r="AN36" s="319"/>
    </row>
    <row r="37" spans="1:40" ht="18" customHeight="1">
      <c r="A37" s="32" t="s">
        <v>66</v>
      </c>
      <c r="B37" s="33"/>
      <c r="C37" s="33"/>
      <c r="D37" s="34"/>
      <c r="E37" s="357"/>
      <c r="F37" s="35" t="s">
        <v>62</v>
      </c>
      <c r="G37" s="35" t="s">
        <v>281</v>
      </c>
      <c r="H37" s="35"/>
      <c r="I37" s="125">
        <v>1599904.57</v>
      </c>
      <c r="J37" s="197" t="s">
        <v>415</v>
      </c>
      <c r="K37" s="37" t="s">
        <v>282</v>
      </c>
      <c r="L37" s="37"/>
      <c r="M37" s="38">
        <v>0.25</v>
      </c>
      <c r="N37" s="39" t="s">
        <v>283</v>
      </c>
      <c r="O37" s="148">
        <v>31600013970</v>
      </c>
      <c r="P37" s="140">
        <v>31600013972</v>
      </c>
      <c r="Q37" s="40">
        <f>I37*0.25</f>
        <v>399976.1425</v>
      </c>
      <c r="R37" s="40"/>
      <c r="S37" s="42"/>
      <c r="T37" s="43"/>
      <c r="U37" s="43"/>
      <c r="V37" s="44"/>
      <c r="W37" s="191">
        <v>100</v>
      </c>
      <c r="X37" s="46">
        <v>2</v>
      </c>
      <c r="Y37" s="58">
        <v>227586.35</v>
      </c>
      <c r="Z37" s="58">
        <v>305202.5</v>
      </c>
      <c r="AA37" s="191">
        <f>AA36/I37*100</f>
        <v>100</v>
      </c>
      <c r="AB37" s="47"/>
      <c r="AC37" s="48" t="s">
        <v>146</v>
      </c>
      <c r="AD37" s="48"/>
      <c r="AE37" s="49" t="s">
        <v>61</v>
      </c>
      <c r="AF37" s="180" t="s">
        <v>440</v>
      </c>
      <c r="AG37" s="161">
        <f>AA36/1455.86</f>
        <v>1098.9412237440415</v>
      </c>
      <c r="AH37" s="162">
        <v>910</v>
      </c>
      <c r="AI37" s="163"/>
      <c r="AJ37" s="360"/>
      <c r="AK37" s="320"/>
      <c r="AL37" s="321"/>
      <c r="AM37" s="321"/>
      <c r="AN37" s="322"/>
    </row>
    <row r="38" spans="1:40" ht="18" customHeight="1">
      <c r="A38" s="196" t="s">
        <v>276</v>
      </c>
      <c r="B38" s="197" t="s">
        <v>277</v>
      </c>
      <c r="C38" s="197" t="s">
        <v>278</v>
      </c>
      <c r="D38" s="198" t="str">
        <f>C38</f>
        <v> 25-Sept-2016</v>
      </c>
      <c r="E38" s="357"/>
      <c r="F38" s="35"/>
      <c r="G38" s="35" t="s">
        <v>284</v>
      </c>
      <c r="H38" s="35"/>
      <c r="I38" s="40"/>
      <c r="J38" s="52"/>
      <c r="K38" s="314" t="s">
        <v>146</v>
      </c>
      <c r="L38" s="315" t="s">
        <v>414</v>
      </c>
      <c r="M38" s="38"/>
      <c r="N38" s="54"/>
      <c r="O38" s="142" t="s">
        <v>292</v>
      </c>
      <c r="P38" s="143" t="s">
        <v>292</v>
      </c>
      <c r="Q38" s="40"/>
      <c r="R38" s="56"/>
      <c r="S38" s="52"/>
      <c r="T38" s="57"/>
      <c r="U38" s="57"/>
      <c r="V38" s="44"/>
      <c r="W38" s="44"/>
      <c r="X38" s="46">
        <v>3</v>
      </c>
      <c r="Y38" s="58">
        <v>278920.97</v>
      </c>
      <c r="Z38" s="58">
        <v>374044.3</v>
      </c>
      <c r="AA38" s="47"/>
      <c r="AB38" s="47"/>
      <c r="AC38" s="48"/>
      <c r="AD38" s="59"/>
      <c r="AE38" s="49"/>
      <c r="AF38" s="164"/>
      <c r="AG38" s="143"/>
      <c r="AH38" s="143"/>
      <c r="AI38" s="163"/>
      <c r="AJ38" s="360"/>
      <c r="AK38" s="320"/>
      <c r="AL38" s="321"/>
      <c r="AM38" s="321"/>
      <c r="AN38" s="322"/>
    </row>
    <row r="39" spans="1:40" ht="18" customHeight="1">
      <c r="A39" s="32"/>
      <c r="B39" s="50"/>
      <c r="C39" s="50"/>
      <c r="D39" s="51"/>
      <c r="E39" s="357"/>
      <c r="F39" s="35"/>
      <c r="G39" s="35" t="s">
        <v>285</v>
      </c>
      <c r="H39" s="35"/>
      <c r="I39" s="40"/>
      <c r="J39" s="52"/>
      <c r="K39" s="53"/>
      <c r="L39" s="53"/>
      <c r="M39" s="38"/>
      <c r="N39" s="54"/>
      <c r="O39" s="142"/>
      <c r="P39" s="143"/>
      <c r="Q39" s="40"/>
      <c r="R39" s="56"/>
      <c r="S39" s="52"/>
      <c r="T39" s="57"/>
      <c r="U39" s="57"/>
      <c r="V39" s="44"/>
      <c r="W39" s="44"/>
      <c r="X39" s="46">
        <v>4</v>
      </c>
      <c r="Y39" s="158">
        <v>165214.3</v>
      </c>
      <c r="Z39" s="158">
        <v>221559.05</v>
      </c>
      <c r="AA39" s="47"/>
      <c r="AB39" s="47"/>
      <c r="AC39" s="48"/>
      <c r="AD39" s="63"/>
      <c r="AE39" s="103"/>
      <c r="AF39" s="171"/>
      <c r="AG39" s="43"/>
      <c r="AH39" s="43"/>
      <c r="AI39" s="172"/>
      <c r="AJ39" s="360"/>
      <c r="AK39" s="320"/>
      <c r="AL39" s="321"/>
      <c r="AM39" s="321"/>
      <c r="AN39" s="322"/>
    </row>
    <row r="40" spans="1:40" ht="18" customHeight="1" thickBot="1">
      <c r="A40" s="293" t="s">
        <v>67</v>
      </c>
      <c r="B40" s="50"/>
      <c r="C40" s="50"/>
      <c r="D40" s="51"/>
      <c r="E40" s="357"/>
      <c r="F40" s="55"/>
      <c r="G40" s="35"/>
      <c r="H40" s="35"/>
      <c r="I40" s="42"/>
      <c r="J40" s="41"/>
      <c r="K40" s="41"/>
      <c r="L40" s="41"/>
      <c r="M40" s="38"/>
      <c r="N40" s="54"/>
      <c r="O40" s="149"/>
      <c r="P40" s="141"/>
      <c r="Q40" s="56"/>
      <c r="R40" s="56"/>
      <c r="S40" s="52"/>
      <c r="T40" s="57"/>
      <c r="U40" s="57"/>
      <c r="V40" s="44"/>
      <c r="W40" s="207" t="s">
        <v>16</v>
      </c>
      <c r="X40" s="294">
        <v>5</v>
      </c>
      <c r="Y40" s="158">
        <v>211577.48</v>
      </c>
      <c r="Z40" s="158">
        <v>283733.95</v>
      </c>
      <c r="AA40" s="47"/>
      <c r="AB40" s="47"/>
      <c r="AC40" s="48"/>
      <c r="AD40" s="63"/>
      <c r="AE40" s="103"/>
      <c r="AF40" s="171"/>
      <c r="AG40" s="43"/>
      <c r="AH40" s="43"/>
      <c r="AI40" s="172"/>
      <c r="AJ40" s="360"/>
      <c r="AK40" s="323"/>
      <c r="AL40" s="324"/>
      <c r="AM40" s="324"/>
      <c r="AN40" s="325"/>
    </row>
    <row r="41" spans="1:40" ht="18" customHeight="1" thickTop="1">
      <c r="A41" s="108" t="s">
        <v>297</v>
      </c>
      <c r="B41" s="109"/>
      <c r="C41" s="109"/>
      <c r="D41" s="110"/>
      <c r="E41" s="379" t="s">
        <v>298</v>
      </c>
      <c r="F41" s="111" t="s">
        <v>299</v>
      </c>
      <c r="G41" s="152" t="s">
        <v>300</v>
      </c>
      <c r="H41" s="111" t="s">
        <v>106</v>
      </c>
      <c r="I41" s="133"/>
      <c r="J41" s="113"/>
      <c r="K41" s="114"/>
      <c r="L41" s="114"/>
      <c r="M41" s="114"/>
      <c r="N41" s="115"/>
      <c r="O41" s="296"/>
      <c r="P41" s="297"/>
      <c r="Q41" s="116"/>
      <c r="R41" s="116"/>
      <c r="S41" s="117"/>
      <c r="T41" s="116"/>
      <c r="U41" s="116"/>
      <c r="V41" s="116"/>
      <c r="W41" s="116"/>
      <c r="X41" s="118">
        <v>1</v>
      </c>
      <c r="Y41" s="119">
        <v>676800.39</v>
      </c>
      <c r="Z41" s="182">
        <v>679730.26</v>
      </c>
      <c r="AA41" s="120">
        <f>SUM(Z41:Z45)</f>
        <v>822102.51</v>
      </c>
      <c r="AB41" s="310">
        <f>I42-AA41</f>
        <v>13233.439999999944</v>
      </c>
      <c r="AC41" s="116"/>
      <c r="AD41" s="121"/>
      <c r="AE41" s="289" t="s">
        <v>59</v>
      </c>
      <c r="AF41" s="168"/>
      <c r="AG41" s="169"/>
      <c r="AH41" s="169"/>
      <c r="AI41" s="170"/>
      <c r="AJ41" s="386" t="s">
        <v>301</v>
      </c>
      <c r="AK41" s="317"/>
      <c r="AL41" s="318"/>
      <c r="AM41" s="318"/>
      <c r="AN41" s="319"/>
    </row>
    <row r="42" spans="1:40" ht="18" customHeight="1">
      <c r="A42" s="32" t="s">
        <v>66</v>
      </c>
      <c r="B42" s="33"/>
      <c r="C42" s="33"/>
      <c r="D42" s="34"/>
      <c r="E42" s="357"/>
      <c r="F42" s="35" t="s">
        <v>302</v>
      </c>
      <c r="G42" s="123" t="s">
        <v>303</v>
      </c>
      <c r="H42" s="123"/>
      <c r="I42" s="125">
        <v>835335.95</v>
      </c>
      <c r="J42" s="197" t="s">
        <v>304</v>
      </c>
      <c r="K42" s="37" t="s">
        <v>305</v>
      </c>
      <c r="L42" s="37"/>
      <c r="M42" s="38">
        <v>0</v>
      </c>
      <c r="N42" s="281" t="s">
        <v>306</v>
      </c>
      <c r="O42" s="148"/>
      <c r="P42" s="140" t="s">
        <v>307</v>
      </c>
      <c r="Q42" s="40"/>
      <c r="R42" s="40"/>
      <c r="S42" s="42"/>
      <c r="T42" s="43"/>
      <c r="U42" s="43"/>
      <c r="V42" s="44"/>
      <c r="W42" s="191">
        <v>100</v>
      </c>
      <c r="X42" s="46">
        <v>2</v>
      </c>
      <c r="Y42" s="58">
        <v>141758.58</v>
      </c>
      <c r="Z42" s="58">
        <v>142372.25</v>
      </c>
      <c r="AA42" s="191">
        <f>AA41/I42*100</f>
        <v>98.41579426816241</v>
      </c>
      <c r="AB42" s="47"/>
      <c r="AC42" s="48" t="s">
        <v>417</v>
      </c>
      <c r="AD42" s="48" t="s">
        <v>386</v>
      </c>
      <c r="AE42" s="49" t="s">
        <v>61</v>
      </c>
      <c r="AF42" s="186" t="s">
        <v>441</v>
      </c>
      <c r="AG42" s="161">
        <f>AA41/6</f>
        <v>137017.085</v>
      </c>
      <c r="AH42" s="162">
        <f>6*700</f>
        <v>4200</v>
      </c>
      <c r="AI42" s="163"/>
      <c r="AJ42" s="387"/>
      <c r="AK42" s="320"/>
      <c r="AL42" s="321"/>
      <c r="AM42" s="321"/>
      <c r="AN42" s="322"/>
    </row>
    <row r="43" spans="1:40" ht="18" customHeight="1">
      <c r="A43" s="196" t="s">
        <v>308</v>
      </c>
      <c r="B43" s="197" t="s">
        <v>309</v>
      </c>
      <c r="C43" s="197" t="s">
        <v>310</v>
      </c>
      <c r="D43" s="198" t="str">
        <f>C43</f>
        <v> 18-Oct-2016</v>
      </c>
      <c r="E43" s="357"/>
      <c r="F43" s="35" t="s">
        <v>62</v>
      </c>
      <c r="G43" s="123" t="s">
        <v>311</v>
      </c>
      <c r="H43" s="123"/>
      <c r="I43" s="40"/>
      <c r="J43" s="52"/>
      <c r="K43" s="183"/>
      <c r="L43" s="153"/>
      <c r="M43" s="38"/>
      <c r="N43" s="54"/>
      <c r="O43" s="148"/>
      <c r="P43" s="143" t="s">
        <v>306</v>
      </c>
      <c r="Q43" s="40"/>
      <c r="R43" s="56"/>
      <c r="S43" s="52"/>
      <c r="T43" s="57"/>
      <c r="U43" s="57"/>
      <c r="V43" s="44"/>
      <c r="W43" s="44"/>
      <c r="X43" s="46">
        <v>3</v>
      </c>
      <c r="Y43" s="46"/>
      <c r="Z43" s="58"/>
      <c r="AA43" s="47"/>
      <c r="AB43" s="47"/>
      <c r="AC43" s="48"/>
      <c r="AD43" s="59"/>
      <c r="AE43" s="49"/>
      <c r="AF43" s="164"/>
      <c r="AG43" s="143"/>
      <c r="AH43" s="143"/>
      <c r="AI43" s="163"/>
      <c r="AJ43" s="387"/>
      <c r="AK43" s="320"/>
      <c r="AL43" s="321"/>
      <c r="AM43" s="321"/>
      <c r="AN43" s="322"/>
    </row>
    <row r="44" spans="1:40" ht="18" customHeight="1">
      <c r="A44" s="32"/>
      <c r="B44" s="50"/>
      <c r="C44" s="50"/>
      <c r="D44" s="51"/>
      <c r="E44" s="357"/>
      <c r="F44" s="35"/>
      <c r="G44" s="123" t="s">
        <v>312</v>
      </c>
      <c r="H44" s="123"/>
      <c r="I44" s="40"/>
      <c r="J44" s="52"/>
      <c r="K44" s="53"/>
      <c r="L44" s="53"/>
      <c r="M44" s="38"/>
      <c r="N44" s="54"/>
      <c r="O44" s="142"/>
      <c r="P44" s="143"/>
      <c r="Q44" s="40"/>
      <c r="R44" s="56"/>
      <c r="S44" s="52"/>
      <c r="T44" s="57"/>
      <c r="U44" s="57"/>
      <c r="V44" s="44"/>
      <c r="W44" s="44"/>
      <c r="X44" s="46">
        <v>4</v>
      </c>
      <c r="Y44" s="46"/>
      <c r="Z44" s="58"/>
      <c r="AA44" s="104"/>
      <c r="AB44" s="47"/>
      <c r="AC44" s="48"/>
      <c r="AD44" s="59"/>
      <c r="AE44" s="105"/>
      <c r="AF44" s="164"/>
      <c r="AG44" s="143"/>
      <c r="AH44" s="143"/>
      <c r="AI44" s="163"/>
      <c r="AJ44" s="282"/>
      <c r="AK44" s="320"/>
      <c r="AL44" s="321"/>
      <c r="AM44" s="321"/>
      <c r="AN44" s="322"/>
    </row>
    <row r="45" spans="1:40" ht="18" customHeight="1" thickBot="1">
      <c r="A45" s="65" t="s">
        <v>67</v>
      </c>
      <c r="B45" s="66"/>
      <c r="C45" s="66"/>
      <c r="D45" s="67"/>
      <c r="E45" s="358"/>
      <c r="F45" s="68"/>
      <c r="G45" s="69"/>
      <c r="H45" s="69"/>
      <c r="I45" s="70"/>
      <c r="J45" s="71"/>
      <c r="K45" s="71"/>
      <c r="L45" s="71"/>
      <c r="M45" s="72"/>
      <c r="N45" s="73"/>
      <c r="O45" s="144"/>
      <c r="P45" s="145"/>
      <c r="Q45" s="76"/>
      <c r="R45" s="76"/>
      <c r="S45" s="77"/>
      <c r="T45" s="78"/>
      <c r="U45" s="78"/>
      <c r="V45" s="79"/>
      <c r="W45" s="80" t="s">
        <v>16</v>
      </c>
      <c r="X45" s="81">
        <v>5</v>
      </c>
      <c r="Y45" s="81"/>
      <c r="Z45" s="82"/>
      <c r="AA45" s="83"/>
      <c r="AB45" s="84"/>
      <c r="AC45" s="85"/>
      <c r="AD45" s="86"/>
      <c r="AE45" s="87"/>
      <c r="AF45" s="177"/>
      <c r="AG45" s="145"/>
      <c r="AH45" s="145"/>
      <c r="AI45" s="178"/>
      <c r="AJ45" s="283"/>
      <c r="AK45" s="323"/>
      <c r="AL45" s="324"/>
      <c r="AM45" s="324"/>
      <c r="AN45" s="325"/>
    </row>
    <row r="46" spans="1:40" ht="18" customHeight="1" thickTop="1">
      <c r="A46" s="14" t="s">
        <v>313</v>
      </c>
      <c r="B46" s="15"/>
      <c r="C46" s="15"/>
      <c r="D46" s="16"/>
      <c r="E46" s="356" t="s">
        <v>314</v>
      </c>
      <c r="F46" s="17" t="s">
        <v>189</v>
      </c>
      <c r="G46" s="111" t="s">
        <v>161</v>
      </c>
      <c r="H46" s="111" t="s">
        <v>106</v>
      </c>
      <c r="I46" s="133"/>
      <c r="J46" s="113"/>
      <c r="K46" s="114"/>
      <c r="L46" s="114"/>
      <c r="M46" s="114"/>
      <c r="N46" s="115"/>
      <c r="O46" s="146"/>
      <c r="P46" s="147"/>
      <c r="Q46" s="116"/>
      <c r="R46" s="116"/>
      <c r="S46" s="117"/>
      <c r="T46" s="116"/>
      <c r="U46" s="116"/>
      <c r="V46" s="116"/>
      <c r="W46" s="116"/>
      <c r="X46" s="118">
        <v>1</v>
      </c>
      <c r="Y46" s="119">
        <v>541127.87</v>
      </c>
      <c r="Z46" s="182">
        <v>725674.37</v>
      </c>
      <c r="AA46" s="28">
        <f>SUM(Z46:Z50)</f>
        <v>1481011.3599999999</v>
      </c>
      <c r="AB46" s="310">
        <f>I47-AA46</f>
        <v>4194.9900000002235</v>
      </c>
      <c r="AC46" s="116"/>
      <c r="AD46" s="121"/>
      <c r="AE46" s="31" t="s">
        <v>59</v>
      </c>
      <c r="AF46" s="128"/>
      <c r="AG46" s="129"/>
      <c r="AH46" s="129"/>
      <c r="AI46" s="31"/>
      <c r="AJ46" s="405" t="s">
        <v>315</v>
      </c>
      <c r="AK46" s="317"/>
      <c r="AL46" s="318"/>
      <c r="AM46" s="318"/>
      <c r="AN46" s="319"/>
    </row>
    <row r="47" spans="1:40" ht="18" customHeight="1">
      <c r="A47" s="32" t="s">
        <v>316</v>
      </c>
      <c r="B47" s="284" t="s">
        <v>16</v>
      </c>
      <c r="C47" s="33"/>
      <c r="D47" s="34"/>
      <c r="E47" s="357"/>
      <c r="F47" s="35" t="s">
        <v>190</v>
      </c>
      <c r="G47" s="35" t="s">
        <v>317</v>
      </c>
      <c r="H47" s="35"/>
      <c r="I47" s="125">
        <v>1485206.35</v>
      </c>
      <c r="J47" s="204" t="s">
        <v>318</v>
      </c>
      <c r="K47" s="37" t="s">
        <v>305</v>
      </c>
      <c r="L47" s="37"/>
      <c r="M47" s="38">
        <v>0.25</v>
      </c>
      <c r="N47" s="281" t="s">
        <v>319</v>
      </c>
      <c r="O47" s="148" t="s">
        <v>320</v>
      </c>
      <c r="P47" s="140" t="s">
        <v>321</v>
      </c>
      <c r="Q47" s="40">
        <f>I47*0.25</f>
        <v>371301.5875</v>
      </c>
      <c r="R47" s="41" t="s">
        <v>322</v>
      </c>
      <c r="S47" s="42"/>
      <c r="T47" s="43"/>
      <c r="U47" s="43"/>
      <c r="V47" s="44"/>
      <c r="W47" s="191">
        <v>100</v>
      </c>
      <c r="X47" s="46">
        <v>2</v>
      </c>
      <c r="Y47" s="158">
        <v>562198.23</v>
      </c>
      <c r="Z47" s="158">
        <v>755336.99</v>
      </c>
      <c r="AA47" s="191">
        <f>AA46/I47*100</f>
        <v>99.7175483393267</v>
      </c>
      <c r="AB47" s="47"/>
      <c r="AC47" s="48" t="s">
        <v>305</v>
      </c>
      <c r="AD47" s="48" t="s">
        <v>305</v>
      </c>
      <c r="AE47" s="49" t="s">
        <v>61</v>
      </c>
      <c r="AF47" s="186" t="s">
        <v>442</v>
      </c>
      <c r="AG47" s="161">
        <f>AA46/31</f>
        <v>47774.56</v>
      </c>
      <c r="AH47" s="162">
        <f>31*700</f>
        <v>21700</v>
      </c>
      <c r="AI47" s="163"/>
      <c r="AJ47" s="387"/>
      <c r="AK47" s="320"/>
      <c r="AL47" s="321"/>
      <c r="AM47" s="321"/>
      <c r="AN47" s="322"/>
    </row>
    <row r="48" spans="1:40" ht="18" customHeight="1">
      <c r="A48" s="196" t="s">
        <v>323</v>
      </c>
      <c r="B48" s="197" t="s">
        <v>324</v>
      </c>
      <c r="C48" s="197" t="s">
        <v>325</v>
      </c>
      <c r="D48" s="198" t="str">
        <f>C48</f>
        <v> 9-Nov-2016</v>
      </c>
      <c r="E48" s="357"/>
      <c r="F48" s="35" t="s">
        <v>191</v>
      </c>
      <c r="G48" s="35" t="s">
        <v>326</v>
      </c>
      <c r="H48" s="35"/>
      <c r="I48" s="40"/>
      <c r="J48" s="52"/>
      <c r="K48" s="52"/>
      <c r="L48" s="153"/>
      <c r="M48" s="188"/>
      <c r="N48" s="39"/>
      <c r="O48" s="142" t="s">
        <v>319</v>
      </c>
      <c r="P48" s="143" t="s">
        <v>319</v>
      </c>
      <c r="Q48" s="40"/>
      <c r="R48" s="56"/>
      <c r="S48" s="52"/>
      <c r="T48" s="57"/>
      <c r="U48" s="57"/>
      <c r="V48" s="44"/>
      <c r="W48" s="44"/>
      <c r="X48" s="46">
        <v>3</v>
      </c>
      <c r="Y48" s="58"/>
      <c r="Z48" s="158"/>
      <c r="AA48" s="47"/>
      <c r="AB48" s="47"/>
      <c r="AC48" s="48"/>
      <c r="AD48" s="59"/>
      <c r="AE48" s="49"/>
      <c r="AF48" s="164"/>
      <c r="AG48" s="143"/>
      <c r="AH48" s="143"/>
      <c r="AI48" s="163"/>
      <c r="AJ48" s="387"/>
      <c r="AK48" s="320"/>
      <c r="AL48" s="321"/>
      <c r="AM48" s="321"/>
      <c r="AN48" s="322"/>
    </row>
    <row r="49" spans="1:40" ht="18" customHeight="1">
      <c r="A49" s="32"/>
      <c r="B49" s="50"/>
      <c r="C49" s="50"/>
      <c r="D49" s="51"/>
      <c r="E49" s="357"/>
      <c r="F49" s="35"/>
      <c r="G49" s="35" t="s">
        <v>327</v>
      </c>
      <c r="H49" s="35"/>
      <c r="I49" s="40"/>
      <c r="J49" s="52"/>
      <c r="K49" s="53"/>
      <c r="L49" s="41"/>
      <c r="M49" s="38"/>
      <c r="N49" s="54"/>
      <c r="O49" s="61"/>
      <c r="P49" s="62"/>
      <c r="Q49" s="56"/>
      <c r="R49" s="56"/>
      <c r="S49" s="52"/>
      <c r="T49" s="57"/>
      <c r="U49" s="57"/>
      <c r="V49" s="44"/>
      <c r="W49" s="44"/>
      <c r="X49" s="46">
        <v>4</v>
      </c>
      <c r="Y49" s="46"/>
      <c r="Z49" s="158"/>
      <c r="AA49" s="47"/>
      <c r="AB49" s="47"/>
      <c r="AC49" s="48"/>
      <c r="AD49" s="63"/>
      <c r="AE49" s="103"/>
      <c r="AF49" s="171"/>
      <c r="AG49" s="43"/>
      <c r="AH49" s="43"/>
      <c r="AI49" s="172"/>
      <c r="AJ49" s="387"/>
      <c r="AK49" s="320"/>
      <c r="AL49" s="321"/>
      <c r="AM49" s="321"/>
      <c r="AN49" s="322"/>
    </row>
    <row r="50" spans="1:40" ht="18" customHeight="1" thickBot="1">
      <c r="A50" s="65" t="s">
        <v>67</v>
      </c>
      <c r="B50" s="66"/>
      <c r="C50" s="66"/>
      <c r="D50" s="67"/>
      <c r="E50" s="358"/>
      <c r="F50" s="68"/>
      <c r="G50" s="69"/>
      <c r="H50" s="69"/>
      <c r="I50" s="70"/>
      <c r="J50" s="71"/>
      <c r="K50" s="71"/>
      <c r="L50" s="71"/>
      <c r="M50" s="72"/>
      <c r="N50" s="73"/>
      <c r="O50" s="74"/>
      <c r="P50" s="75"/>
      <c r="Q50" s="76"/>
      <c r="R50" s="76"/>
      <c r="S50" s="77"/>
      <c r="T50" s="78"/>
      <c r="U50" s="78"/>
      <c r="V50" s="79"/>
      <c r="W50" s="79"/>
      <c r="X50" s="81">
        <v>5</v>
      </c>
      <c r="Y50" s="81"/>
      <c r="Z50" s="181"/>
      <c r="AA50" s="84"/>
      <c r="AB50" s="84"/>
      <c r="AC50" s="85"/>
      <c r="AD50" s="89"/>
      <c r="AE50" s="90"/>
      <c r="AF50" s="165"/>
      <c r="AG50" s="166"/>
      <c r="AH50" s="166"/>
      <c r="AI50" s="167"/>
      <c r="AJ50" s="285"/>
      <c r="AK50" s="323"/>
      <c r="AL50" s="324"/>
      <c r="AM50" s="324"/>
      <c r="AN50" s="325"/>
    </row>
    <row r="51" spans="1:40" ht="18" customHeight="1" thickTop="1">
      <c r="A51" s="108" t="s">
        <v>313</v>
      </c>
      <c r="B51" s="109"/>
      <c r="C51" s="109"/>
      <c r="D51" s="110"/>
      <c r="E51" s="379" t="s">
        <v>328</v>
      </c>
      <c r="F51" s="286" t="s">
        <v>329</v>
      </c>
      <c r="G51" s="111" t="s">
        <v>330</v>
      </c>
      <c r="H51" s="111" t="s">
        <v>106</v>
      </c>
      <c r="I51" s="133"/>
      <c r="J51" s="113"/>
      <c r="K51" s="114"/>
      <c r="L51" s="114"/>
      <c r="M51" s="114"/>
      <c r="N51" s="115"/>
      <c r="O51" s="146"/>
      <c r="P51" s="147"/>
      <c r="Q51" s="116"/>
      <c r="R51" s="116"/>
      <c r="S51" s="117"/>
      <c r="T51" s="116"/>
      <c r="U51" s="116"/>
      <c r="V51" s="116"/>
      <c r="W51" s="116"/>
      <c r="X51" s="118">
        <v>1</v>
      </c>
      <c r="Y51" s="119">
        <v>415902.33</v>
      </c>
      <c r="Z51" s="182">
        <v>557741.85</v>
      </c>
      <c r="AA51" s="120">
        <f>SUM(Z51:Z55)</f>
        <v>1688219.5</v>
      </c>
      <c r="AB51" s="126">
        <f>I52-AA51</f>
        <v>154678.8799999999</v>
      </c>
      <c r="AC51" s="116"/>
      <c r="AD51" s="121"/>
      <c r="AE51" s="130" t="s">
        <v>88</v>
      </c>
      <c r="AF51" s="287"/>
      <c r="AG51" s="288"/>
      <c r="AH51" s="288"/>
      <c r="AI51" s="289"/>
      <c r="AJ51" s="405" t="s">
        <v>315</v>
      </c>
      <c r="AK51" s="317"/>
      <c r="AL51" s="318"/>
      <c r="AM51" s="318"/>
      <c r="AN51" s="319"/>
    </row>
    <row r="52" spans="1:40" ht="18" customHeight="1">
      <c r="A52" s="32" t="s">
        <v>316</v>
      </c>
      <c r="B52" s="284" t="s">
        <v>16</v>
      </c>
      <c r="C52" s="33"/>
      <c r="D52" s="34"/>
      <c r="E52" s="357"/>
      <c r="F52" s="35" t="s">
        <v>331</v>
      </c>
      <c r="G52" s="35" t="s">
        <v>332</v>
      </c>
      <c r="H52" s="35"/>
      <c r="I52" s="125">
        <v>1842898.38</v>
      </c>
      <c r="J52" s="204" t="s">
        <v>318</v>
      </c>
      <c r="K52" s="37" t="s">
        <v>305</v>
      </c>
      <c r="L52" s="37"/>
      <c r="M52" s="38">
        <v>0.25</v>
      </c>
      <c r="N52" s="281" t="s">
        <v>319</v>
      </c>
      <c r="O52" s="148" t="s">
        <v>333</v>
      </c>
      <c r="P52" s="140" t="s">
        <v>334</v>
      </c>
      <c r="Q52" s="40">
        <f>I52*0.25</f>
        <v>460724.595</v>
      </c>
      <c r="R52" s="41" t="s">
        <v>322</v>
      </c>
      <c r="S52" s="42"/>
      <c r="T52" s="43"/>
      <c r="U52" s="43"/>
      <c r="V52" s="44"/>
      <c r="W52" s="45">
        <v>95</v>
      </c>
      <c r="X52" s="46">
        <v>2</v>
      </c>
      <c r="Y52" s="158">
        <v>237658.47</v>
      </c>
      <c r="Z52" s="158">
        <v>318709.63</v>
      </c>
      <c r="AA52" s="45">
        <f>AA51/I52*100</f>
        <v>91.60676021648031</v>
      </c>
      <c r="AB52" s="47"/>
      <c r="AC52" s="48"/>
      <c r="AD52" s="48"/>
      <c r="AE52" s="49" t="s">
        <v>87</v>
      </c>
      <c r="AF52" s="186" t="s">
        <v>443</v>
      </c>
      <c r="AG52" s="161">
        <f>AA51/14</f>
        <v>120587.10714285714</v>
      </c>
      <c r="AH52" s="162">
        <f>14*700</f>
        <v>9800</v>
      </c>
      <c r="AI52" s="163"/>
      <c r="AJ52" s="387"/>
      <c r="AK52" s="320"/>
      <c r="AL52" s="321"/>
      <c r="AM52" s="321"/>
      <c r="AN52" s="322"/>
    </row>
    <row r="53" spans="1:40" ht="18" customHeight="1">
      <c r="A53" s="196" t="s">
        <v>323</v>
      </c>
      <c r="B53" s="197" t="s">
        <v>324</v>
      </c>
      <c r="C53" s="197" t="s">
        <v>325</v>
      </c>
      <c r="D53" s="198" t="str">
        <f>C53</f>
        <v> 9-Nov-2016</v>
      </c>
      <c r="E53" s="357"/>
      <c r="F53" s="35" t="s">
        <v>62</v>
      </c>
      <c r="G53" s="123" t="s">
        <v>312</v>
      </c>
      <c r="H53" s="35"/>
      <c r="I53" s="40"/>
      <c r="J53" s="52"/>
      <c r="K53" s="314" t="s">
        <v>410</v>
      </c>
      <c r="L53" s="315" t="s">
        <v>412</v>
      </c>
      <c r="M53" s="188"/>
      <c r="N53" s="39"/>
      <c r="O53" s="142" t="s">
        <v>319</v>
      </c>
      <c r="P53" s="143" t="s">
        <v>319</v>
      </c>
      <c r="Q53" s="40"/>
      <c r="R53" s="56"/>
      <c r="S53" s="52"/>
      <c r="T53" s="57"/>
      <c r="U53" s="57"/>
      <c r="V53" s="44"/>
      <c r="W53" s="44"/>
      <c r="X53" s="46">
        <v>3</v>
      </c>
      <c r="Y53" s="158">
        <v>202461.52</v>
      </c>
      <c r="Z53" s="158">
        <v>271509.09</v>
      </c>
      <c r="AA53" s="47"/>
      <c r="AB53" s="47"/>
      <c r="AC53" s="48"/>
      <c r="AD53" s="59"/>
      <c r="AE53" s="49"/>
      <c r="AF53" s="164"/>
      <c r="AG53" s="143"/>
      <c r="AH53" s="143"/>
      <c r="AI53" s="163"/>
      <c r="AJ53" s="387"/>
      <c r="AK53" s="320"/>
      <c r="AL53" s="321"/>
      <c r="AM53" s="321"/>
      <c r="AN53" s="322"/>
    </row>
    <row r="54" spans="1:40" ht="18" customHeight="1">
      <c r="A54" s="32"/>
      <c r="B54" s="50"/>
      <c r="C54" s="50"/>
      <c r="D54" s="51"/>
      <c r="E54" s="357"/>
      <c r="F54" s="35"/>
      <c r="G54" s="35"/>
      <c r="H54" s="35"/>
      <c r="I54" s="40"/>
      <c r="J54" s="52"/>
      <c r="K54" s="314" t="s">
        <v>416</v>
      </c>
      <c r="L54" s="315" t="s">
        <v>414</v>
      </c>
      <c r="M54" s="38"/>
      <c r="N54" s="54"/>
      <c r="O54" s="61"/>
      <c r="P54" s="62"/>
      <c r="Q54" s="56"/>
      <c r="R54" s="56"/>
      <c r="S54" s="52"/>
      <c r="T54" s="57"/>
      <c r="U54" s="57"/>
      <c r="V54" s="44"/>
      <c r="W54" s="44"/>
      <c r="X54" s="46">
        <v>4</v>
      </c>
      <c r="Y54" s="158">
        <v>402865.5</v>
      </c>
      <c r="Z54" s="158">
        <v>540258.93</v>
      </c>
      <c r="AA54" s="47"/>
      <c r="AB54" s="47"/>
      <c r="AC54" s="48"/>
      <c r="AD54" s="63"/>
      <c r="AE54" s="103"/>
      <c r="AF54" s="171"/>
      <c r="AG54" s="43"/>
      <c r="AH54" s="43"/>
      <c r="AI54" s="172"/>
      <c r="AJ54" s="387"/>
      <c r="AK54" s="320"/>
      <c r="AL54" s="321"/>
      <c r="AM54" s="321"/>
      <c r="AN54" s="322"/>
    </row>
    <row r="55" spans="1:40" ht="18" customHeight="1" thickBot="1">
      <c r="A55" s="293" t="s">
        <v>67</v>
      </c>
      <c r="B55" s="50"/>
      <c r="C55" s="50"/>
      <c r="D55" s="51"/>
      <c r="E55" s="357"/>
      <c r="F55" s="55"/>
      <c r="G55" s="35"/>
      <c r="H55" s="35"/>
      <c r="I55" s="42"/>
      <c r="J55" s="41"/>
      <c r="K55" s="41"/>
      <c r="L55" s="41"/>
      <c r="M55" s="38"/>
      <c r="N55" s="54"/>
      <c r="O55" s="61"/>
      <c r="P55" s="62"/>
      <c r="Q55" s="56"/>
      <c r="R55" s="56"/>
      <c r="S55" s="52"/>
      <c r="T55" s="57"/>
      <c r="U55" s="57"/>
      <c r="V55" s="44"/>
      <c r="W55" s="44"/>
      <c r="X55" s="294">
        <v>5</v>
      </c>
      <c r="Y55" s="294"/>
      <c r="Z55" s="295"/>
      <c r="AA55" s="47"/>
      <c r="AB55" s="47"/>
      <c r="AC55" s="48"/>
      <c r="AD55" s="63"/>
      <c r="AE55" s="103"/>
      <c r="AF55" s="171"/>
      <c r="AG55" s="43"/>
      <c r="AH55" s="43"/>
      <c r="AI55" s="172"/>
      <c r="AJ55" s="282"/>
      <c r="AK55" s="323"/>
      <c r="AL55" s="324"/>
      <c r="AM55" s="324"/>
      <c r="AN55" s="325"/>
    </row>
    <row r="56" spans="1:40" ht="18" customHeight="1" thickTop="1">
      <c r="A56" s="108" t="s">
        <v>121</v>
      </c>
      <c r="B56" s="109"/>
      <c r="C56" s="109"/>
      <c r="D56" s="110"/>
      <c r="E56" s="379" t="s">
        <v>335</v>
      </c>
      <c r="F56" s="111" t="s">
        <v>166</v>
      </c>
      <c r="G56" s="111" t="s">
        <v>280</v>
      </c>
      <c r="H56" s="111" t="s">
        <v>106</v>
      </c>
      <c r="I56" s="133"/>
      <c r="J56" s="113"/>
      <c r="K56" s="114"/>
      <c r="L56" s="114"/>
      <c r="M56" s="114"/>
      <c r="N56" s="115"/>
      <c r="O56" s="296"/>
      <c r="P56" s="297"/>
      <c r="Q56" s="116"/>
      <c r="R56" s="116"/>
      <c r="S56" s="117"/>
      <c r="T56" s="116"/>
      <c r="U56" s="116"/>
      <c r="V56" s="116"/>
      <c r="W56" s="116"/>
      <c r="X56" s="118">
        <v>1</v>
      </c>
      <c r="Y56" s="182">
        <v>553505.54</v>
      </c>
      <c r="Z56" s="182">
        <v>742273.33</v>
      </c>
      <c r="AA56" s="120">
        <f>SUM(Z56:Z60)</f>
        <v>1899414.23</v>
      </c>
      <c r="AB56" s="126">
        <f>I57-AA56</f>
        <v>0</v>
      </c>
      <c r="AC56" s="116"/>
      <c r="AD56" s="121"/>
      <c r="AE56" s="289" t="s">
        <v>88</v>
      </c>
      <c r="AF56" s="168"/>
      <c r="AG56" s="169"/>
      <c r="AH56" s="169"/>
      <c r="AI56" s="170"/>
      <c r="AJ56" s="386" t="s">
        <v>315</v>
      </c>
      <c r="AK56" s="317"/>
      <c r="AL56" s="318"/>
      <c r="AM56" s="318"/>
      <c r="AN56" s="319"/>
    </row>
    <row r="57" spans="1:40" ht="18" customHeight="1">
      <c r="A57" s="250" t="s">
        <v>316</v>
      </c>
      <c r="B57" s="284" t="s">
        <v>16</v>
      </c>
      <c r="C57" s="33"/>
      <c r="D57" s="34"/>
      <c r="E57" s="357"/>
      <c r="F57" s="35" t="s">
        <v>62</v>
      </c>
      <c r="G57" s="35" t="s">
        <v>281</v>
      </c>
      <c r="H57" s="35"/>
      <c r="I57" s="125">
        <v>1899414.23</v>
      </c>
      <c r="J57" s="197" t="s">
        <v>336</v>
      </c>
      <c r="K57" s="37" t="s">
        <v>146</v>
      </c>
      <c r="L57" s="37"/>
      <c r="M57" s="38">
        <v>0.25</v>
      </c>
      <c r="N57" s="281" t="s">
        <v>337</v>
      </c>
      <c r="O57" s="148" t="s">
        <v>426</v>
      </c>
      <c r="P57" s="140" t="s">
        <v>427</v>
      </c>
      <c r="Q57" s="290">
        <f>I57*0.25</f>
        <v>474853.5575</v>
      </c>
      <c r="R57" s="291"/>
      <c r="S57" s="42"/>
      <c r="T57" s="43"/>
      <c r="U57" s="43"/>
      <c r="V57" s="44"/>
      <c r="W57" s="191">
        <v>100</v>
      </c>
      <c r="X57" s="46">
        <v>2</v>
      </c>
      <c r="Y57" s="158">
        <v>665326.6</v>
      </c>
      <c r="Z57" s="158">
        <v>892229.89</v>
      </c>
      <c r="AA57" s="191">
        <f>AA56/I57*100</f>
        <v>100</v>
      </c>
      <c r="AB57" s="47"/>
      <c r="AC57" s="312" t="s">
        <v>146</v>
      </c>
      <c r="AD57" s="48"/>
      <c r="AE57" s="49" t="s">
        <v>87</v>
      </c>
      <c r="AF57" s="180" t="s">
        <v>444</v>
      </c>
      <c r="AG57" s="161">
        <f>AA56/3190.8</f>
        <v>595.2783721950608</v>
      </c>
      <c r="AH57" s="162">
        <v>1994</v>
      </c>
      <c r="AI57" s="163"/>
      <c r="AJ57" s="387"/>
      <c r="AK57" s="320"/>
      <c r="AL57" s="321"/>
      <c r="AM57" s="321"/>
      <c r="AN57" s="322"/>
    </row>
    <row r="58" spans="1:40" ht="18" customHeight="1">
      <c r="A58" s="292" t="s">
        <v>338</v>
      </c>
      <c r="B58" s="197" t="s">
        <v>322</v>
      </c>
      <c r="C58" s="197" t="s">
        <v>339</v>
      </c>
      <c r="D58" s="198" t="str">
        <f>C58</f>
        <v> 28-Nov-2016</v>
      </c>
      <c r="E58" s="357"/>
      <c r="F58" s="35"/>
      <c r="G58" s="35" t="s">
        <v>284</v>
      </c>
      <c r="H58" s="35"/>
      <c r="I58" s="40"/>
      <c r="J58" s="52"/>
      <c r="K58" s="183"/>
      <c r="L58" s="153"/>
      <c r="M58" s="38"/>
      <c r="N58" s="54"/>
      <c r="O58" s="142" t="s">
        <v>337</v>
      </c>
      <c r="P58" s="143" t="s">
        <v>337</v>
      </c>
      <c r="Q58" s="40"/>
      <c r="R58" s="56"/>
      <c r="S58" s="52"/>
      <c r="T58" s="57"/>
      <c r="U58" s="57"/>
      <c r="V58" s="44"/>
      <c r="W58" s="44"/>
      <c r="X58" s="46">
        <v>3</v>
      </c>
      <c r="Y58" s="158">
        <v>197541.4</v>
      </c>
      <c r="Z58" s="158">
        <v>264911.01</v>
      </c>
      <c r="AA58" s="47"/>
      <c r="AB58" s="47"/>
      <c r="AC58" s="48"/>
      <c r="AD58" s="59"/>
      <c r="AE58" s="49"/>
      <c r="AF58" s="164"/>
      <c r="AG58" s="143"/>
      <c r="AH58" s="143"/>
      <c r="AI58" s="163"/>
      <c r="AJ58" s="387"/>
      <c r="AK58" s="320"/>
      <c r="AL58" s="321"/>
      <c r="AM58" s="321"/>
      <c r="AN58" s="322"/>
    </row>
    <row r="59" spans="1:40" ht="18" customHeight="1">
      <c r="A59" s="32"/>
      <c r="B59" s="50"/>
      <c r="C59" s="50"/>
      <c r="D59" s="51"/>
      <c r="E59" s="357"/>
      <c r="F59" s="35"/>
      <c r="G59" s="35" t="s">
        <v>285</v>
      </c>
      <c r="H59" s="35"/>
      <c r="I59" s="40"/>
      <c r="J59" s="52"/>
      <c r="K59" s="53"/>
      <c r="L59" s="53"/>
      <c r="M59" s="38"/>
      <c r="N59" s="54"/>
      <c r="O59" s="142"/>
      <c r="P59" s="143"/>
      <c r="Q59" s="40"/>
      <c r="R59" s="56"/>
      <c r="S59" s="52"/>
      <c r="T59" s="57"/>
      <c r="U59" s="57"/>
      <c r="V59" s="44"/>
      <c r="W59" s="44"/>
      <c r="X59" s="46">
        <v>4</v>
      </c>
      <c r="Y59" s="46"/>
      <c r="Z59" s="58"/>
      <c r="AA59" s="104"/>
      <c r="AB59" s="47"/>
      <c r="AC59" s="48"/>
      <c r="AD59" s="59"/>
      <c r="AE59" s="105"/>
      <c r="AF59" s="164"/>
      <c r="AG59" s="143"/>
      <c r="AH59" s="143"/>
      <c r="AI59" s="163"/>
      <c r="AJ59" s="387"/>
      <c r="AK59" s="320"/>
      <c r="AL59" s="321"/>
      <c r="AM59" s="321"/>
      <c r="AN59" s="322"/>
    </row>
    <row r="60" spans="1:40" ht="18" customHeight="1" thickBot="1">
      <c r="A60" s="65" t="s">
        <v>67</v>
      </c>
      <c r="B60" s="66"/>
      <c r="C60" s="66"/>
      <c r="D60" s="67"/>
      <c r="E60" s="358"/>
      <c r="F60" s="68"/>
      <c r="G60" s="69"/>
      <c r="H60" s="69"/>
      <c r="I60" s="70"/>
      <c r="J60" s="71"/>
      <c r="K60" s="71"/>
      <c r="L60" s="71"/>
      <c r="M60" s="72"/>
      <c r="N60" s="73"/>
      <c r="O60" s="144"/>
      <c r="P60" s="145"/>
      <c r="Q60" s="76"/>
      <c r="R60" s="76"/>
      <c r="S60" s="77"/>
      <c r="T60" s="78"/>
      <c r="U60" s="78"/>
      <c r="V60" s="79"/>
      <c r="W60" s="80" t="s">
        <v>16</v>
      </c>
      <c r="X60" s="81">
        <v>5</v>
      </c>
      <c r="Y60" s="81"/>
      <c r="Z60" s="82"/>
      <c r="AA60" s="83"/>
      <c r="AB60" s="84"/>
      <c r="AC60" s="85"/>
      <c r="AD60" s="86"/>
      <c r="AE60" s="87"/>
      <c r="AF60" s="177"/>
      <c r="AG60" s="145"/>
      <c r="AH60" s="145"/>
      <c r="AI60" s="178"/>
      <c r="AJ60" s="283"/>
      <c r="AK60" s="323"/>
      <c r="AL60" s="324"/>
      <c r="AM60" s="324"/>
      <c r="AN60" s="325"/>
    </row>
    <row r="61" spans="1:40" ht="18" customHeight="1" thickTop="1">
      <c r="A61" s="14" t="s">
        <v>121</v>
      </c>
      <c r="B61" s="15"/>
      <c r="C61" s="15"/>
      <c r="D61" s="16"/>
      <c r="E61" s="356" t="s">
        <v>340</v>
      </c>
      <c r="F61" s="17" t="s">
        <v>341</v>
      </c>
      <c r="G61" s="17" t="s">
        <v>280</v>
      </c>
      <c r="H61" s="17" t="s">
        <v>106</v>
      </c>
      <c r="I61" s="124"/>
      <c r="J61" s="19"/>
      <c r="K61" s="20"/>
      <c r="L61" s="20"/>
      <c r="M61" s="20"/>
      <c r="N61" s="21"/>
      <c r="O61" s="22"/>
      <c r="P61" s="23"/>
      <c r="Q61" s="24"/>
      <c r="R61" s="24"/>
      <c r="S61" s="25"/>
      <c r="T61" s="24"/>
      <c r="U61" s="24"/>
      <c r="V61" s="24"/>
      <c r="W61" s="24"/>
      <c r="X61" s="118">
        <v>1</v>
      </c>
      <c r="Y61" s="306">
        <v>729588.31</v>
      </c>
      <c r="Z61" s="306">
        <v>978407.44</v>
      </c>
      <c r="AA61" s="28">
        <f>SUM(Z61:Z65)-0.01</f>
        <v>1899060.3399999999</v>
      </c>
      <c r="AB61" s="192">
        <f>I62-AA61</f>
        <v>759.9200000001583</v>
      </c>
      <c r="AC61" s="24"/>
      <c r="AD61" s="30"/>
      <c r="AE61" s="31" t="s">
        <v>59</v>
      </c>
      <c r="AF61" s="173"/>
      <c r="AG61" s="174"/>
      <c r="AH61" s="174"/>
      <c r="AI61" s="175"/>
      <c r="AJ61" s="386" t="s">
        <v>315</v>
      </c>
      <c r="AK61" s="317"/>
      <c r="AL61" s="318"/>
      <c r="AM61" s="318"/>
      <c r="AN61" s="319"/>
    </row>
    <row r="62" spans="1:40" ht="18" customHeight="1">
      <c r="A62" s="250" t="s">
        <v>316</v>
      </c>
      <c r="B62" s="284" t="s">
        <v>16</v>
      </c>
      <c r="C62" s="33"/>
      <c r="D62" s="34"/>
      <c r="E62" s="357"/>
      <c r="F62" s="35" t="s">
        <v>342</v>
      </c>
      <c r="G62" s="35" t="s">
        <v>281</v>
      </c>
      <c r="H62" s="35"/>
      <c r="I62" s="125">
        <v>1899820.26</v>
      </c>
      <c r="J62" s="197" t="s">
        <v>336</v>
      </c>
      <c r="K62" s="37" t="s">
        <v>146</v>
      </c>
      <c r="L62" s="37"/>
      <c r="M62" s="38">
        <v>0.25</v>
      </c>
      <c r="N62" s="281" t="s">
        <v>337</v>
      </c>
      <c r="O62" s="148" t="s">
        <v>428</v>
      </c>
      <c r="P62" s="140" t="s">
        <v>429</v>
      </c>
      <c r="Q62" s="290">
        <f>I62*0.25</f>
        <v>474955.065</v>
      </c>
      <c r="R62" s="291"/>
      <c r="S62" s="42"/>
      <c r="T62" s="43"/>
      <c r="U62" s="43"/>
      <c r="V62" s="44"/>
      <c r="W62" s="191">
        <v>100</v>
      </c>
      <c r="X62" s="46">
        <v>2</v>
      </c>
      <c r="Y62" s="158">
        <v>446253.03</v>
      </c>
      <c r="Z62" s="158">
        <v>598443.4</v>
      </c>
      <c r="AA62" s="191">
        <f>AA61/I62*100</f>
        <v>99.96000042656667</v>
      </c>
      <c r="AB62" s="47"/>
      <c r="AC62" s="312" t="s">
        <v>146</v>
      </c>
      <c r="AD62" s="48"/>
      <c r="AE62" s="49" t="s">
        <v>61</v>
      </c>
      <c r="AF62" s="180" t="s">
        <v>445</v>
      </c>
      <c r="AG62" s="161">
        <f>AA61/2727.85</f>
        <v>696.1747676741757</v>
      </c>
      <c r="AH62" s="162">
        <v>1705</v>
      </c>
      <c r="AI62" s="163"/>
      <c r="AJ62" s="387"/>
      <c r="AK62" s="320"/>
      <c r="AL62" s="321"/>
      <c r="AM62" s="321"/>
      <c r="AN62" s="322"/>
    </row>
    <row r="63" spans="1:40" ht="18" customHeight="1">
      <c r="A63" s="292" t="s">
        <v>338</v>
      </c>
      <c r="B63" s="197" t="s">
        <v>322</v>
      </c>
      <c r="C63" s="197" t="s">
        <v>339</v>
      </c>
      <c r="D63" s="198" t="str">
        <f>C63</f>
        <v> 28-Nov-2016</v>
      </c>
      <c r="E63" s="357"/>
      <c r="F63" s="35"/>
      <c r="G63" s="35" t="s">
        <v>284</v>
      </c>
      <c r="H63" s="35"/>
      <c r="I63" s="40"/>
      <c r="J63" s="52"/>
      <c r="K63" s="183"/>
      <c r="L63" s="153"/>
      <c r="M63" s="38"/>
      <c r="N63" s="54"/>
      <c r="O63" s="142" t="s">
        <v>337</v>
      </c>
      <c r="P63" s="143" t="s">
        <v>337</v>
      </c>
      <c r="Q63" s="40"/>
      <c r="R63" s="56"/>
      <c r="S63" s="52"/>
      <c r="T63" s="57"/>
      <c r="U63" s="57"/>
      <c r="V63" s="44"/>
      <c r="W63" s="44"/>
      <c r="X63" s="46">
        <v>3</v>
      </c>
      <c r="Y63" s="158">
        <v>240078.32</v>
      </c>
      <c r="Z63" s="158">
        <v>322209.51</v>
      </c>
      <c r="AA63" s="47"/>
      <c r="AB63" s="47"/>
      <c r="AC63" s="48"/>
      <c r="AD63" s="59"/>
      <c r="AE63" s="49"/>
      <c r="AF63" s="164"/>
      <c r="AG63" s="143"/>
      <c r="AH63" s="143"/>
      <c r="AI63" s="163"/>
      <c r="AJ63" s="387"/>
      <c r="AK63" s="320"/>
      <c r="AL63" s="321"/>
      <c r="AM63" s="321"/>
      <c r="AN63" s="322"/>
    </row>
    <row r="64" spans="1:40" ht="18" customHeight="1">
      <c r="A64" s="32"/>
      <c r="B64" s="50"/>
      <c r="C64" s="50"/>
      <c r="D64" s="51"/>
      <c r="E64" s="357"/>
      <c r="F64" s="35"/>
      <c r="G64" s="35" t="s">
        <v>285</v>
      </c>
      <c r="H64" s="35"/>
      <c r="I64" s="40"/>
      <c r="J64" s="52"/>
      <c r="K64" s="53"/>
      <c r="L64" s="53"/>
      <c r="M64" s="38"/>
      <c r="N64" s="54"/>
      <c r="O64" s="142"/>
      <c r="P64" s="143"/>
      <c r="Q64" s="40"/>
      <c r="R64" s="56"/>
      <c r="S64" s="52"/>
      <c r="T64" s="57"/>
      <c r="U64" s="57"/>
      <c r="V64" s="44"/>
      <c r="W64" s="44"/>
      <c r="X64" s="46">
        <v>4</v>
      </c>
      <c r="Y64" s="46"/>
      <c r="Z64" s="58"/>
      <c r="AA64" s="104"/>
      <c r="AB64" s="47"/>
      <c r="AC64" s="48"/>
      <c r="AD64" s="59"/>
      <c r="AE64" s="105"/>
      <c r="AF64" s="164"/>
      <c r="AG64" s="143"/>
      <c r="AH64" s="143"/>
      <c r="AI64" s="163"/>
      <c r="AJ64" s="387"/>
      <c r="AK64" s="320"/>
      <c r="AL64" s="321"/>
      <c r="AM64" s="321"/>
      <c r="AN64" s="322"/>
    </row>
    <row r="65" spans="1:40" ht="18" customHeight="1" thickBot="1">
      <c r="A65" s="65" t="s">
        <v>67</v>
      </c>
      <c r="B65" s="66"/>
      <c r="C65" s="66"/>
      <c r="D65" s="67"/>
      <c r="E65" s="358"/>
      <c r="F65" s="68"/>
      <c r="G65" s="69"/>
      <c r="H65" s="69"/>
      <c r="I65" s="70"/>
      <c r="J65" s="71"/>
      <c r="K65" s="71"/>
      <c r="L65" s="71"/>
      <c r="M65" s="72"/>
      <c r="N65" s="73"/>
      <c r="O65" s="144"/>
      <c r="P65" s="145"/>
      <c r="Q65" s="76"/>
      <c r="R65" s="76"/>
      <c r="S65" s="77"/>
      <c r="T65" s="78"/>
      <c r="U65" s="78"/>
      <c r="V65" s="79"/>
      <c r="W65" s="80" t="s">
        <v>16</v>
      </c>
      <c r="X65" s="81">
        <v>5</v>
      </c>
      <c r="Y65" s="81"/>
      <c r="Z65" s="82"/>
      <c r="AA65" s="83"/>
      <c r="AB65" s="84"/>
      <c r="AC65" s="85"/>
      <c r="AD65" s="86"/>
      <c r="AE65" s="87"/>
      <c r="AF65" s="177"/>
      <c r="AG65" s="145"/>
      <c r="AH65" s="145"/>
      <c r="AI65" s="178"/>
      <c r="AJ65" s="283"/>
      <c r="AK65" s="323"/>
      <c r="AL65" s="324"/>
      <c r="AM65" s="324"/>
      <c r="AN65" s="325"/>
    </row>
    <row r="66" spans="1:40" ht="18" customHeight="1" thickTop="1">
      <c r="A66" s="108" t="s">
        <v>121</v>
      </c>
      <c r="B66" s="109"/>
      <c r="C66" s="109"/>
      <c r="D66" s="110"/>
      <c r="E66" s="379" t="s">
        <v>343</v>
      </c>
      <c r="F66" s="111" t="s">
        <v>344</v>
      </c>
      <c r="G66" s="111" t="s">
        <v>280</v>
      </c>
      <c r="H66" s="111" t="s">
        <v>106</v>
      </c>
      <c r="I66" s="133"/>
      <c r="J66" s="113"/>
      <c r="K66" s="114"/>
      <c r="L66" s="114"/>
      <c r="M66" s="114"/>
      <c r="N66" s="115"/>
      <c r="O66" s="22"/>
      <c r="P66" s="23"/>
      <c r="Q66" s="116"/>
      <c r="R66" s="116"/>
      <c r="S66" s="117"/>
      <c r="T66" s="116"/>
      <c r="U66" s="116"/>
      <c r="V66" s="116"/>
      <c r="W66" s="24"/>
      <c r="X66" s="118">
        <v>1</v>
      </c>
      <c r="Y66" s="306">
        <v>228990.07</v>
      </c>
      <c r="Z66" s="306">
        <v>307084.96</v>
      </c>
      <c r="AA66" s="28">
        <f>SUM(Z66:Z70)-0.01</f>
        <v>1860509.75</v>
      </c>
      <c r="AB66" s="29">
        <f>I67-AA66</f>
        <v>0</v>
      </c>
      <c r="AC66" s="116"/>
      <c r="AD66" s="121"/>
      <c r="AE66" s="31" t="s">
        <v>200</v>
      </c>
      <c r="AF66" s="168"/>
      <c r="AG66" s="169"/>
      <c r="AH66" s="169"/>
      <c r="AI66" s="170"/>
      <c r="AJ66" s="386" t="s">
        <v>315</v>
      </c>
      <c r="AK66" s="317"/>
      <c r="AL66" s="318"/>
      <c r="AM66" s="318"/>
      <c r="AN66" s="319"/>
    </row>
    <row r="67" spans="1:40" ht="18" customHeight="1">
      <c r="A67" s="250" t="s">
        <v>316</v>
      </c>
      <c r="B67" s="284" t="s">
        <v>16</v>
      </c>
      <c r="C67" s="33"/>
      <c r="D67" s="34"/>
      <c r="E67" s="357"/>
      <c r="F67" s="35" t="s">
        <v>62</v>
      </c>
      <c r="G67" s="35" t="s">
        <v>281</v>
      </c>
      <c r="H67" s="35"/>
      <c r="I67" s="125">
        <v>1860509.75</v>
      </c>
      <c r="J67" s="197" t="s">
        <v>336</v>
      </c>
      <c r="K67" s="37" t="s">
        <v>146</v>
      </c>
      <c r="L67" s="37"/>
      <c r="M67" s="38">
        <v>0.25</v>
      </c>
      <c r="N67" s="281" t="s">
        <v>337</v>
      </c>
      <c r="O67" s="140" t="s">
        <v>430</v>
      </c>
      <c r="P67" s="140" t="s">
        <v>431</v>
      </c>
      <c r="Q67" s="290">
        <f>I67*0.25</f>
        <v>465127.4375</v>
      </c>
      <c r="R67" s="291"/>
      <c r="S67" s="42"/>
      <c r="T67" s="43"/>
      <c r="U67" s="43"/>
      <c r="V67" s="44"/>
      <c r="W67" s="191">
        <v>100</v>
      </c>
      <c r="X67" s="46">
        <v>2</v>
      </c>
      <c r="Y67" s="158">
        <v>272435.82</v>
      </c>
      <c r="Z67" s="158">
        <v>365347.45</v>
      </c>
      <c r="AA67" s="191">
        <f>AA66/I67*100</f>
        <v>100</v>
      </c>
      <c r="AB67" s="47"/>
      <c r="AC67" s="312" t="s">
        <v>146</v>
      </c>
      <c r="AD67" s="48"/>
      <c r="AE67" s="49" t="s">
        <v>201</v>
      </c>
      <c r="AF67" s="180" t="s">
        <v>446</v>
      </c>
      <c r="AG67" s="161">
        <f>AA66/1065.57</f>
        <v>1746.023020542996</v>
      </c>
      <c r="AH67" s="162">
        <v>666</v>
      </c>
      <c r="AI67" s="163"/>
      <c r="AJ67" s="387"/>
      <c r="AK67" s="320"/>
      <c r="AL67" s="321"/>
      <c r="AM67" s="321"/>
      <c r="AN67" s="322"/>
    </row>
    <row r="68" spans="1:40" ht="18" customHeight="1">
      <c r="A68" s="292" t="s">
        <v>338</v>
      </c>
      <c r="B68" s="197" t="s">
        <v>322</v>
      </c>
      <c r="C68" s="197" t="s">
        <v>339</v>
      </c>
      <c r="D68" s="198" t="str">
        <f>C68</f>
        <v> 28-Nov-2016</v>
      </c>
      <c r="E68" s="357"/>
      <c r="F68" s="35"/>
      <c r="G68" s="35" t="s">
        <v>284</v>
      </c>
      <c r="H68" s="35"/>
      <c r="I68" s="40"/>
      <c r="J68" s="52"/>
      <c r="K68" s="183"/>
      <c r="L68" s="153"/>
      <c r="M68" s="38"/>
      <c r="N68" s="54"/>
      <c r="O68" s="143" t="s">
        <v>337</v>
      </c>
      <c r="P68" s="143" t="s">
        <v>337</v>
      </c>
      <c r="Q68" s="40"/>
      <c r="R68" s="56"/>
      <c r="S68" s="52"/>
      <c r="T68" s="57"/>
      <c r="U68" s="57"/>
      <c r="V68" s="44"/>
      <c r="W68" s="44"/>
      <c r="X68" s="46">
        <v>3</v>
      </c>
      <c r="Y68" s="158">
        <v>354922.25</v>
      </c>
      <c r="Z68" s="158">
        <v>475965.1</v>
      </c>
      <c r="AA68" s="47"/>
      <c r="AB68" s="47"/>
      <c r="AC68" s="48"/>
      <c r="AD68" s="59"/>
      <c r="AE68" s="49"/>
      <c r="AF68" s="164"/>
      <c r="AG68" s="143"/>
      <c r="AH68" s="143"/>
      <c r="AI68" s="163"/>
      <c r="AJ68" s="387"/>
      <c r="AK68" s="320"/>
      <c r="AL68" s="321"/>
      <c r="AM68" s="321"/>
      <c r="AN68" s="322"/>
    </row>
    <row r="69" spans="1:40" ht="18" customHeight="1">
      <c r="A69" s="32"/>
      <c r="B69" s="50"/>
      <c r="C69" s="50"/>
      <c r="D69" s="51"/>
      <c r="E69" s="357"/>
      <c r="F69" s="35"/>
      <c r="G69" s="35" t="s">
        <v>285</v>
      </c>
      <c r="H69" s="35"/>
      <c r="I69" s="40"/>
      <c r="J69" s="52"/>
      <c r="K69" s="53"/>
      <c r="L69" s="53"/>
      <c r="M69" s="38"/>
      <c r="N69" s="54"/>
      <c r="O69" s="142"/>
      <c r="P69" s="143"/>
      <c r="Q69" s="40"/>
      <c r="R69" s="56"/>
      <c r="S69" s="52"/>
      <c r="T69" s="57"/>
      <c r="U69" s="57"/>
      <c r="V69" s="44"/>
      <c r="W69" s="44"/>
      <c r="X69" s="46">
        <v>4</v>
      </c>
      <c r="Y69" s="158">
        <v>338719.24</v>
      </c>
      <c r="Z69" s="158">
        <v>454236.21</v>
      </c>
      <c r="AA69" s="104"/>
      <c r="AB69" s="47"/>
      <c r="AC69" s="48"/>
      <c r="AD69" s="59"/>
      <c r="AE69" s="105"/>
      <c r="AF69" s="164"/>
      <c r="AG69" s="143"/>
      <c r="AH69" s="143"/>
      <c r="AI69" s="163"/>
      <c r="AJ69" s="387"/>
      <c r="AK69" s="320"/>
      <c r="AL69" s="321"/>
      <c r="AM69" s="321"/>
      <c r="AN69" s="322"/>
    </row>
    <row r="70" spans="1:40" ht="18" customHeight="1" thickBot="1">
      <c r="A70" s="293" t="s">
        <v>67</v>
      </c>
      <c r="B70" s="50"/>
      <c r="C70" s="50"/>
      <c r="D70" s="51"/>
      <c r="E70" s="357"/>
      <c r="F70" s="55"/>
      <c r="G70" s="35"/>
      <c r="H70" s="35"/>
      <c r="I70" s="42"/>
      <c r="J70" s="41"/>
      <c r="K70" s="41"/>
      <c r="L70" s="41"/>
      <c r="M70" s="38"/>
      <c r="N70" s="54"/>
      <c r="O70" s="149"/>
      <c r="P70" s="141"/>
      <c r="Q70" s="56"/>
      <c r="R70" s="56"/>
      <c r="S70" s="52"/>
      <c r="T70" s="57"/>
      <c r="U70" s="57"/>
      <c r="V70" s="44"/>
      <c r="W70" s="80" t="s">
        <v>16</v>
      </c>
      <c r="X70" s="81">
        <v>5</v>
      </c>
      <c r="Y70" s="295">
        <v>192295.49</v>
      </c>
      <c r="Z70" s="295">
        <v>257876.04</v>
      </c>
      <c r="AA70" s="83"/>
      <c r="AB70" s="84"/>
      <c r="AC70" s="48"/>
      <c r="AD70" s="59"/>
      <c r="AE70" s="208"/>
      <c r="AF70" s="209"/>
      <c r="AG70" s="141"/>
      <c r="AH70" s="141"/>
      <c r="AI70" s="210"/>
      <c r="AJ70" s="309"/>
      <c r="AK70" s="326"/>
      <c r="AL70" s="327"/>
      <c r="AM70" s="327"/>
      <c r="AN70" s="328"/>
    </row>
    <row r="71" spans="1:40" ht="18" customHeight="1" thickTop="1">
      <c r="A71" s="108" t="s">
        <v>130</v>
      </c>
      <c r="B71" s="109"/>
      <c r="C71" s="109"/>
      <c r="D71" s="110"/>
      <c r="E71" s="379" t="s">
        <v>372</v>
      </c>
      <c r="F71" s="111" t="s">
        <v>354</v>
      </c>
      <c r="G71" s="152" t="s">
        <v>300</v>
      </c>
      <c r="H71" s="111" t="s">
        <v>373</v>
      </c>
      <c r="I71" s="133"/>
      <c r="J71" s="113"/>
      <c r="K71" s="114"/>
      <c r="L71" s="114"/>
      <c r="M71" s="114"/>
      <c r="N71" s="115"/>
      <c r="O71" s="296"/>
      <c r="P71" s="297"/>
      <c r="Q71" s="116"/>
      <c r="R71" s="116"/>
      <c r="S71" s="117"/>
      <c r="T71" s="116"/>
      <c r="U71" s="116"/>
      <c r="V71" s="116"/>
      <c r="W71" s="24"/>
      <c r="X71" s="118">
        <v>1</v>
      </c>
      <c r="Y71" s="182">
        <v>228990.07</v>
      </c>
      <c r="Z71" s="182">
        <v>307084.96</v>
      </c>
      <c r="AA71" s="28">
        <f>SUM(Z71:Z75)-0.01</f>
        <v>1860509.75</v>
      </c>
      <c r="AB71" s="29">
        <f>I72-AA71</f>
        <v>170357.44999999995</v>
      </c>
      <c r="AC71" s="116"/>
      <c r="AD71" s="121"/>
      <c r="AE71" s="289" t="s">
        <v>88</v>
      </c>
      <c r="AF71" s="168"/>
      <c r="AG71" s="169"/>
      <c r="AH71" s="169"/>
      <c r="AI71" s="170"/>
      <c r="AJ71" s="386" t="s">
        <v>301</v>
      </c>
      <c r="AK71" s="317"/>
      <c r="AL71" s="318"/>
      <c r="AM71" s="318"/>
      <c r="AN71" s="319"/>
    </row>
    <row r="72" spans="1:40" ht="18" customHeight="1">
      <c r="A72" s="32" t="s">
        <v>66</v>
      </c>
      <c r="B72" s="33"/>
      <c r="C72" s="33"/>
      <c r="D72" s="34"/>
      <c r="E72" s="357"/>
      <c r="F72" s="35" t="s">
        <v>62</v>
      </c>
      <c r="G72" s="123" t="s">
        <v>374</v>
      </c>
      <c r="H72" s="123"/>
      <c r="I72" s="194">
        <v>2030867.2</v>
      </c>
      <c r="J72" s="197" t="s">
        <v>375</v>
      </c>
      <c r="K72" s="37" t="s">
        <v>146</v>
      </c>
      <c r="L72" s="37"/>
      <c r="M72" s="38">
        <v>0</v>
      </c>
      <c r="N72" s="281" t="s">
        <v>376</v>
      </c>
      <c r="O72" s="148"/>
      <c r="P72" s="140" t="s">
        <v>432</v>
      </c>
      <c r="Q72" s="40"/>
      <c r="R72" s="40"/>
      <c r="S72" s="42"/>
      <c r="T72" s="43"/>
      <c r="U72" s="43"/>
      <c r="V72" s="44"/>
      <c r="W72" s="191">
        <v>100</v>
      </c>
      <c r="X72" s="46">
        <v>2</v>
      </c>
      <c r="Y72" s="158">
        <v>272435.82</v>
      </c>
      <c r="Z72" s="158">
        <v>365347.45</v>
      </c>
      <c r="AA72" s="191">
        <f>AA71/I72*100</f>
        <v>91.61159085143528</v>
      </c>
      <c r="AB72" s="47"/>
      <c r="AC72" s="48"/>
      <c r="AD72" s="48"/>
      <c r="AE72" s="49" t="s">
        <v>87</v>
      </c>
      <c r="AF72" s="186" t="s">
        <v>443</v>
      </c>
      <c r="AG72" s="161">
        <f>AA71/14</f>
        <v>132893.55357142858</v>
      </c>
      <c r="AH72" s="162">
        <f>14*700</f>
        <v>9800</v>
      </c>
      <c r="AI72" s="163"/>
      <c r="AJ72" s="387"/>
      <c r="AK72" s="320"/>
      <c r="AL72" s="321"/>
      <c r="AM72" s="321"/>
      <c r="AN72" s="322"/>
    </row>
    <row r="73" spans="1:40" ht="18" customHeight="1" thickBot="1">
      <c r="A73" s="32" t="s">
        <v>377</v>
      </c>
      <c r="B73" s="33" t="s">
        <v>378</v>
      </c>
      <c r="C73" s="33" t="s">
        <v>350</v>
      </c>
      <c r="D73" s="198" t="str">
        <f>C73</f>
        <v> 19-Dic-2016</v>
      </c>
      <c r="E73" s="357"/>
      <c r="F73" s="35"/>
      <c r="G73" s="35" t="s">
        <v>379</v>
      </c>
      <c r="H73" s="123"/>
      <c r="I73" s="316">
        <v>507716.8</v>
      </c>
      <c r="J73" s="52"/>
      <c r="K73" s="187" t="s">
        <v>403</v>
      </c>
      <c r="L73" s="153" t="s">
        <v>418</v>
      </c>
      <c r="M73" s="38"/>
      <c r="N73" s="54"/>
      <c r="O73" s="148"/>
      <c r="P73" s="189" t="s">
        <v>388</v>
      </c>
      <c r="Q73" s="40"/>
      <c r="R73" s="56"/>
      <c r="S73" s="52"/>
      <c r="T73" s="57"/>
      <c r="U73" s="57"/>
      <c r="V73" s="44"/>
      <c r="W73" s="44"/>
      <c r="X73" s="46">
        <v>3</v>
      </c>
      <c r="Y73" s="158">
        <v>354922.25</v>
      </c>
      <c r="Z73" s="158">
        <v>475965.1</v>
      </c>
      <c r="AA73" s="47"/>
      <c r="AB73" s="47"/>
      <c r="AC73" s="48"/>
      <c r="AD73" s="59"/>
      <c r="AE73" s="49"/>
      <c r="AF73" s="164"/>
      <c r="AG73" s="143"/>
      <c r="AH73" s="143"/>
      <c r="AI73" s="163"/>
      <c r="AJ73" s="387"/>
      <c r="AK73" s="320"/>
      <c r="AL73" s="321"/>
      <c r="AM73" s="321"/>
      <c r="AN73" s="322"/>
    </row>
    <row r="74" spans="1:40" ht="18" customHeight="1" thickTop="1">
      <c r="A74" s="32"/>
      <c r="B74" s="50"/>
      <c r="C74" s="50"/>
      <c r="D74" s="51"/>
      <c r="E74" s="357"/>
      <c r="F74" s="35"/>
      <c r="G74" s="35" t="s">
        <v>380</v>
      </c>
      <c r="H74" s="123"/>
      <c r="I74" s="195">
        <f>I72+I73</f>
        <v>2538584</v>
      </c>
      <c r="J74" s="52"/>
      <c r="K74" s="53"/>
      <c r="L74" s="53"/>
      <c r="M74" s="38"/>
      <c r="N74" s="54"/>
      <c r="O74" s="142"/>
      <c r="P74" s="143"/>
      <c r="Q74" s="40"/>
      <c r="R74" s="56"/>
      <c r="S74" s="52"/>
      <c r="T74" s="57"/>
      <c r="U74" s="57"/>
      <c r="V74" s="44"/>
      <c r="W74" s="44"/>
      <c r="X74" s="46">
        <v>4</v>
      </c>
      <c r="Y74" s="158">
        <v>338719.24</v>
      </c>
      <c r="Z74" s="158">
        <v>454236.21</v>
      </c>
      <c r="AA74" s="104"/>
      <c r="AB74" s="47"/>
      <c r="AC74" s="48"/>
      <c r="AD74" s="59"/>
      <c r="AE74" s="105"/>
      <c r="AF74" s="164"/>
      <c r="AG74" s="143"/>
      <c r="AH74" s="143"/>
      <c r="AI74" s="163"/>
      <c r="AJ74" s="282"/>
      <c r="AK74" s="320"/>
      <c r="AL74" s="321"/>
      <c r="AM74" s="321"/>
      <c r="AN74" s="322"/>
    </row>
    <row r="75" spans="1:40" ht="18" customHeight="1" thickBot="1">
      <c r="A75" s="264" t="s">
        <v>67</v>
      </c>
      <c r="B75" s="134"/>
      <c r="C75" s="134"/>
      <c r="D75" s="135"/>
      <c r="E75" s="388"/>
      <c r="F75" s="91"/>
      <c r="G75" s="92"/>
      <c r="H75" s="92"/>
      <c r="I75" s="136"/>
      <c r="J75" s="93"/>
      <c r="K75" s="93"/>
      <c r="L75" s="93"/>
      <c r="M75" s="94"/>
      <c r="N75" s="95"/>
      <c r="O75" s="154"/>
      <c r="P75" s="155"/>
      <c r="Q75" s="96"/>
      <c r="R75" s="96"/>
      <c r="S75" s="97"/>
      <c r="T75" s="98"/>
      <c r="U75" s="98"/>
      <c r="V75" s="99"/>
      <c r="W75" s="298" t="s">
        <v>16</v>
      </c>
      <c r="X75" s="100">
        <v>5</v>
      </c>
      <c r="Y75" s="184">
        <v>192295.49</v>
      </c>
      <c r="Z75" s="184">
        <v>257876.04</v>
      </c>
      <c r="AA75" s="299"/>
      <c r="AB75" s="101"/>
      <c r="AC75" s="102"/>
      <c r="AD75" s="300"/>
      <c r="AE75" s="301"/>
      <c r="AF75" s="302"/>
      <c r="AG75" s="155"/>
      <c r="AH75" s="155"/>
      <c r="AI75" s="303"/>
      <c r="AJ75" s="304"/>
      <c r="AK75" s="326"/>
      <c r="AL75" s="327"/>
      <c r="AM75" s="327"/>
      <c r="AN75" s="328"/>
    </row>
    <row r="76" spans="8:29" ht="21.75" customHeight="1">
      <c r="H76" s="278" t="s">
        <v>294</v>
      </c>
      <c r="I76" s="308">
        <f>SUM(I16:I75)</f>
        <v>23504103.93</v>
      </c>
      <c r="X76" s="279" t="s">
        <v>295</v>
      </c>
      <c r="Y76" s="305">
        <f>SUM(Y13:Y75)</f>
        <v>14391725.12684859</v>
      </c>
      <c r="Z76" s="308">
        <f>SUM(Z13:Z75)-0.01</f>
        <v>18940573.5</v>
      </c>
      <c r="AB76" s="308">
        <f>SUM(AB13:AB70)-AB13-AB18-AB31-AB41-AB46-AB61</f>
        <v>1265699.7099999993</v>
      </c>
      <c r="AC76" s="280" t="s">
        <v>296</v>
      </c>
    </row>
    <row r="78" spans="25:26" ht="12.75">
      <c r="Y78" s="311"/>
      <c r="Z78" s="11" t="s">
        <v>400</v>
      </c>
    </row>
  </sheetData>
  <sheetProtection/>
  <mergeCells count="54">
    <mergeCell ref="E71:E75"/>
    <mergeCell ref="AJ71:AJ73"/>
    <mergeCell ref="E56:E60"/>
    <mergeCell ref="AJ56:AJ59"/>
    <mergeCell ref="E61:E65"/>
    <mergeCell ref="AJ61:AJ64"/>
    <mergeCell ref="E66:E70"/>
    <mergeCell ref="AJ66:AJ69"/>
    <mergeCell ref="E41:E45"/>
    <mergeCell ref="AJ41:AJ43"/>
    <mergeCell ref="E46:E50"/>
    <mergeCell ref="AJ46:AJ49"/>
    <mergeCell ref="E51:E55"/>
    <mergeCell ref="AJ51:AJ54"/>
    <mergeCell ref="E36:E40"/>
    <mergeCell ref="E31:E35"/>
    <mergeCell ref="AJ31:AJ35"/>
    <mergeCell ref="AK31:AK35"/>
    <mergeCell ref="AL31:AL35"/>
    <mergeCell ref="AJ36:AJ40"/>
    <mergeCell ref="AM31:AM35"/>
    <mergeCell ref="AN31:AN35"/>
    <mergeCell ref="E23:E30"/>
    <mergeCell ref="AJ23:AJ30"/>
    <mergeCell ref="AK23:AK30"/>
    <mergeCell ref="AL23:AL30"/>
    <mergeCell ref="AM23:AM30"/>
    <mergeCell ref="AN23:AN30"/>
    <mergeCell ref="E18:E22"/>
    <mergeCell ref="AJ18:AJ22"/>
    <mergeCell ref="AK18:AK22"/>
    <mergeCell ref="AL18:AL22"/>
    <mergeCell ref="AM18:AM22"/>
    <mergeCell ref="AN18:AN22"/>
    <mergeCell ref="A4:AI4"/>
    <mergeCell ref="A7:K7"/>
    <mergeCell ref="AK8:AK12"/>
    <mergeCell ref="AN13:AN17"/>
    <mergeCell ref="K16:L16"/>
    <mergeCell ref="E13:E17"/>
    <mergeCell ref="AJ13:AJ17"/>
    <mergeCell ref="AK13:AK17"/>
    <mergeCell ref="AL13:AL17"/>
    <mergeCell ref="AM13:AM17"/>
    <mergeCell ref="AL8:AL12"/>
    <mergeCell ref="AM8:AM12"/>
    <mergeCell ref="AN8:AN12"/>
    <mergeCell ref="B10:C10"/>
    <mergeCell ref="E10:E12"/>
    <mergeCell ref="J10:K10"/>
    <mergeCell ref="L10:L12"/>
    <mergeCell ref="AF10:AF12"/>
    <mergeCell ref="AH11:AH12"/>
    <mergeCell ref="AI11:AI12"/>
  </mergeCells>
  <printOptions horizontalCentered="1" verticalCentered="1"/>
  <pageMargins left="0.7874015748031497" right="0.3937007874015748" top="0" bottom="0" header="0" footer="0"/>
  <pageSetup fitToWidth="2" horizontalDpi="300" verticalDpi="300" orientation="landscape" paperSize="5" scale="45" r:id="rId2"/>
  <headerFooter alignWithMargins="0">
    <oddFooter>&amp;L&amp;11Archivo&amp;"Arial,Negrita" Obrapubl2016.XLS.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P3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16.7109375" style="0" customWidth="1"/>
    <col min="2" max="2" width="13.7109375" style="0" customWidth="1"/>
    <col min="3" max="4" width="12.7109375" style="0" customWidth="1"/>
    <col min="5" max="5" width="18.7109375" style="0" customWidth="1"/>
    <col min="6" max="6" width="20.7109375" style="0" customWidth="1"/>
    <col min="7" max="7" width="22.421875" style="0" customWidth="1"/>
    <col min="8" max="9" width="16.7109375" style="0" customWidth="1"/>
    <col min="10" max="11" width="12.7109375" style="0" customWidth="1"/>
    <col min="12" max="12" width="14.7109375" style="0" customWidth="1"/>
    <col min="13" max="13" width="8.7109375" style="0" customWidth="1"/>
    <col min="14" max="14" width="12.7109375" style="0" customWidth="1"/>
    <col min="15" max="16" width="11.7109375" style="0" customWidth="1"/>
    <col min="17" max="17" width="13.7109375" style="0" customWidth="1"/>
    <col min="18" max="18" width="12.7109375" style="0" customWidth="1"/>
    <col min="19" max="19" width="11.7109375" style="0" customWidth="1"/>
    <col min="20" max="20" width="10.7109375" style="0" customWidth="1"/>
    <col min="21" max="23" width="8.7109375" style="0" customWidth="1"/>
    <col min="24" max="24" width="13.7109375" style="0" customWidth="1"/>
    <col min="25" max="26" width="16.7109375" style="0" customWidth="1"/>
    <col min="27" max="27" width="15.7109375" style="0" customWidth="1"/>
    <col min="28" max="28" width="16.7109375" style="0" customWidth="1"/>
    <col min="29" max="30" width="10.7109375" style="0" customWidth="1"/>
    <col min="31" max="35" width="11.7109375" style="0" customWidth="1"/>
    <col min="36" max="36" width="30.7109375" style="0" customWidth="1"/>
    <col min="37" max="38" width="15.7109375" style="0" customWidth="1"/>
    <col min="39" max="40" width="11.7109375" style="0" customWidth="1"/>
  </cols>
  <sheetData>
    <row r="1" spans="1:36" ht="21.75" customHeight="1" thickTop="1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 t="s">
        <v>0</v>
      </c>
    </row>
    <row r="2" spans="1:36" ht="21.75" customHeight="1">
      <c r="A2" s="1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>
        <v>42735</v>
      </c>
    </row>
    <row r="3" spans="1:36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6"/>
      <c r="AB3" s="5"/>
      <c r="AC3" s="5"/>
      <c r="AD3" s="5"/>
      <c r="AE3" s="5"/>
      <c r="AF3" s="5"/>
      <c r="AG3" s="5"/>
      <c r="AH3" s="5"/>
      <c r="AI3" s="5"/>
      <c r="AJ3" s="7" t="s">
        <v>1</v>
      </c>
    </row>
    <row r="4" spans="1:36" ht="24">
      <c r="A4" s="348" t="s">
        <v>150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9"/>
      <c r="AJ4" s="8" t="s">
        <v>54</v>
      </c>
    </row>
    <row r="5" spans="1:36" ht="19.5" customHeight="1" thickBot="1">
      <c r="A5" s="5"/>
      <c r="B5" s="5"/>
      <c r="C5" s="5"/>
      <c r="D5" s="9"/>
      <c r="E5" s="5"/>
      <c r="F5" s="5"/>
      <c r="G5" s="5"/>
      <c r="H5" s="5"/>
      <c r="I5" s="5"/>
      <c r="J5" s="5"/>
      <c r="K5" s="5"/>
      <c r="L5" s="5"/>
      <c r="M5" s="6"/>
      <c r="N5" s="6"/>
      <c r="O5" s="6"/>
      <c r="P5" s="6"/>
      <c r="Q5" s="6"/>
      <c r="R5" s="6"/>
      <c r="S5" s="5"/>
      <c r="T5" s="6"/>
      <c r="U5" s="6"/>
      <c r="V5" s="6"/>
      <c r="Z5" s="10"/>
      <c r="AC5" s="5"/>
      <c r="AD5" s="5"/>
      <c r="AE5" s="5"/>
      <c r="AF5" s="5"/>
      <c r="AG5" s="5"/>
      <c r="AH5" s="5"/>
      <c r="AI5" s="5"/>
      <c r="AJ5" s="12" t="s">
        <v>53</v>
      </c>
    </row>
    <row r="6" spans="1:36" ht="19.5" customHeight="1" thickTop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  <c r="R6" s="6"/>
      <c r="S6" s="5"/>
      <c r="T6" s="6"/>
      <c r="U6" s="6"/>
      <c r="V6" s="6"/>
      <c r="Z6" s="10"/>
      <c r="AC6" s="5"/>
      <c r="AD6" s="5"/>
      <c r="AE6" s="5"/>
      <c r="AF6" s="5"/>
      <c r="AG6" s="5"/>
      <c r="AH6" s="5"/>
      <c r="AI6" s="5"/>
      <c r="AJ6" s="132"/>
    </row>
    <row r="7" spans="1:40" ht="34.5" customHeight="1" thickBot="1">
      <c r="A7" s="350" t="s">
        <v>70</v>
      </c>
      <c r="B7" s="351"/>
      <c r="C7" s="351"/>
      <c r="D7" s="351"/>
      <c r="E7" s="351"/>
      <c r="F7" s="351"/>
      <c r="G7" s="351"/>
      <c r="H7" s="351"/>
      <c r="I7" s="351"/>
      <c r="J7" s="351"/>
      <c r="K7" s="352"/>
      <c r="L7" s="127"/>
      <c r="M7" s="5"/>
      <c r="N7" s="5"/>
      <c r="O7" s="5"/>
      <c r="P7" s="5"/>
      <c r="Q7" s="5"/>
      <c r="R7" s="5"/>
      <c r="S7" s="5"/>
      <c r="T7" s="5"/>
      <c r="U7" s="5"/>
      <c r="V7" s="5"/>
      <c r="Y7" s="215"/>
      <c r="Z7" s="11" t="s">
        <v>73</v>
      </c>
      <c r="AA7" s="216"/>
      <c r="AB7" s="11" t="s">
        <v>148</v>
      </c>
      <c r="AC7" s="217"/>
      <c r="AD7" s="11" t="s">
        <v>136</v>
      </c>
      <c r="AE7" s="13"/>
      <c r="AF7" s="11"/>
      <c r="AG7" s="11"/>
      <c r="AH7" s="13"/>
      <c r="AI7" s="13"/>
      <c r="AJ7" s="13" t="s">
        <v>48</v>
      </c>
      <c r="AN7" s="199"/>
    </row>
    <row r="8" spans="1:41" ht="12.75" customHeight="1">
      <c r="A8" s="218" t="s">
        <v>2</v>
      </c>
      <c r="B8" s="219"/>
      <c r="C8" s="219"/>
      <c r="D8" s="220"/>
      <c r="E8" s="219" t="s">
        <v>3</v>
      </c>
      <c r="F8" s="221"/>
      <c r="G8" s="221"/>
      <c r="H8" s="221"/>
      <c r="I8" s="221"/>
      <c r="J8" s="221"/>
      <c r="K8" s="221"/>
      <c r="L8" s="221"/>
      <c r="M8" s="221"/>
      <c r="N8" s="222"/>
      <c r="O8" s="223" t="s">
        <v>4</v>
      </c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2"/>
      <c r="AF8" s="221"/>
      <c r="AG8" s="221"/>
      <c r="AH8" s="221"/>
      <c r="AI8" s="221"/>
      <c r="AJ8" s="247"/>
      <c r="AK8" s="353" t="s">
        <v>286</v>
      </c>
      <c r="AL8" s="329" t="s">
        <v>231</v>
      </c>
      <c r="AM8" s="329" t="s">
        <v>232</v>
      </c>
      <c r="AN8" s="332" t="s">
        <v>233</v>
      </c>
      <c r="AO8" s="199"/>
    </row>
    <row r="9" spans="1:41" ht="12.75">
      <c r="A9" s="224" t="s">
        <v>5</v>
      </c>
      <c r="B9" s="225"/>
      <c r="C9" s="225"/>
      <c r="D9" s="226"/>
      <c r="E9" s="225" t="s">
        <v>6</v>
      </c>
      <c r="F9" s="227"/>
      <c r="G9" s="227"/>
      <c r="H9" s="227"/>
      <c r="I9" s="227"/>
      <c r="J9" s="227"/>
      <c r="K9" s="227"/>
      <c r="L9" s="227"/>
      <c r="M9" s="227"/>
      <c r="N9" s="228"/>
      <c r="O9" s="225" t="s">
        <v>7</v>
      </c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8"/>
      <c r="AF9" s="229"/>
      <c r="AG9" s="229"/>
      <c r="AH9" s="229"/>
      <c r="AI9" s="229"/>
      <c r="AJ9" s="248" t="s">
        <v>82</v>
      </c>
      <c r="AK9" s="354"/>
      <c r="AL9" s="330"/>
      <c r="AM9" s="330"/>
      <c r="AN9" s="333"/>
      <c r="AO9" s="199"/>
    </row>
    <row r="10" spans="1:41" ht="49.5" customHeight="1">
      <c r="A10" s="230" t="s">
        <v>58</v>
      </c>
      <c r="B10" s="334" t="s">
        <v>8</v>
      </c>
      <c r="C10" s="335"/>
      <c r="D10" s="231" t="s">
        <v>9</v>
      </c>
      <c r="E10" s="336" t="s">
        <v>135</v>
      </c>
      <c r="F10" s="232"/>
      <c r="G10" s="232"/>
      <c r="H10" s="232"/>
      <c r="I10" s="232" t="s">
        <v>10</v>
      </c>
      <c r="J10" s="338" t="s">
        <v>71</v>
      </c>
      <c r="K10" s="339"/>
      <c r="L10" s="340" t="s">
        <v>72</v>
      </c>
      <c r="M10" s="232" t="s">
        <v>11</v>
      </c>
      <c r="N10" s="231" t="s">
        <v>9</v>
      </c>
      <c r="O10" s="225" t="s">
        <v>12</v>
      </c>
      <c r="P10" s="233"/>
      <c r="Q10" s="225" t="s">
        <v>13</v>
      </c>
      <c r="R10" s="233"/>
      <c r="S10" s="234" t="s">
        <v>14</v>
      </c>
      <c r="T10" s="235" t="s">
        <v>15</v>
      </c>
      <c r="U10" s="227"/>
      <c r="V10" s="227"/>
      <c r="W10" s="233"/>
      <c r="X10" s="236" t="s">
        <v>47</v>
      </c>
      <c r="Y10" s="236"/>
      <c r="Z10" s="237"/>
      <c r="AA10" s="238"/>
      <c r="AB10" s="238"/>
      <c r="AC10" s="239" t="s">
        <v>14</v>
      </c>
      <c r="AD10" s="240" t="s">
        <v>14</v>
      </c>
      <c r="AE10" s="241" t="s">
        <v>33</v>
      </c>
      <c r="AF10" s="342" t="s">
        <v>75</v>
      </c>
      <c r="AG10" s="242" t="s">
        <v>76</v>
      </c>
      <c r="AH10" s="242" t="s">
        <v>77</v>
      </c>
      <c r="AI10" s="242"/>
      <c r="AJ10" s="248" t="s">
        <v>83</v>
      </c>
      <c r="AK10" s="354"/>
      <c r="AL10" s="330"/>
      <c r="AM10" s="330"/>
      <c r="AN10" s="333"/>
      <c r="AO10" s="199"/>
    </row>
    <row r="11" spans="1:41" ht="13.5">
      <c r="A11" s="230" t="s">
        <v>49</v>
      </c>
      <c r="B11" s="243" t="s">
        <v>17</v>
      </c>
      <c r="C11" s="243" t="s">
        <v>18</v>
      </c>
      <c r="D11" s="231" t="s">
        <v>19</v>
      </c>
      <c r="E11" s="337"/>
      <c r="F11" s="232" t="s">
        <v>56</v>
      </c>
      <c r="G11" s="232" t="s">
        <v>20</v>
      </c>
      <c r="H11" s="232" t="s">
        <v>100</v>
      </c>
      <c r="I11" s="232" t="s">
        <v>21</v>
      </c>
      <c r="J11" s="232" t="s">
        <v>22</v>
      </c>
      <c r="K11" s="232" t="s">
        <v>23</v>
      </c>
      <c r="L11" s="341"/>
      <c r="M11" s="232" t="s">
        <v>24</v>
      </c>
      <c r="N11" s="231" t="s">
        <v>25</v>
      </c>
      <c r="O11" s="234" t="s">
        <v>11</v>
      </c>
      <c r="P11" s="232" t="s">
        <v>26</v>
      </c>
      <c r="Q11" s="232" t="s">
        <v>10</v>
      </c>
      <c r="R11" s="232" t="s">
        <v>14</v>
      </c>
      <c r="S11" s="234" t="s">
        <v>27</v>
      </c>
      <c r="T11" s="244" t="s">
        <v>28</v>
      </c>
      <c r="U11" s="232" t="s">
        <v>29</v>
      </c>
      <c r="V11" s="232" t="s">
        <v>30</v>
      </c>
      <c r="W11" s="232" t="s">
        <v>29</v>
      </c>
      <c r="X11" s="245" t="s">
        <v>57</v>
      </c>
      <c r="Y11" s="246" t="s">
        <v>214</v>
      </c>
      <c r="Z11" s="246" t="s">
        <v>31</v>
      </c>
      <c r="AA11" s="234" t="s">
        <v>45</v>
      </c>
      <c r="AB11" s="246" t="s">
        <v>55</v>
      </c>
      <c r="AC11" s="232" t="s">
        <v>27</v>
      </c>
      <c r="AD11" s="244" t="s">
        <v>32</v>
      </c>
      <c r="AE11" s="244" t="s">
        <v>81</v>
      </c>
      <c r="AF11" s="343"/>
      <c r="AG11" s="232" t="s">
        <v>78</v>
      </c>
      <c r="AH11" s="344" t="s">
        <v>79</v>
      </c>
      <c r="AI11" s="346" t="s">
        <v>80</v>
      </c>
      <c r="AJ11" s="248" t="s">
        <v>84</v>
      </c>
      <c r="AK11" s="354"/>
      <c r="AL11" s="330"/>
      <c r="AM11" s="330"/>
      <c r="AN11" s="333"/>
      <c r="AO11" s="199"/>
    </row>
    <row r="12" spans="1:41" ht="13.5" thickBot="1">
      <c r="A12" s="271" t="s">
        <v>50</v>
      </c>
      <c r="B12" s="272" t="s">
        <v>34</v>
      </c>
      <c r="C12" s="272" t="s">
        <v>34</v>
      </c>
      <c r="D12" s="273" t="s">
        <v>35</v>
      </c>
      <c r="E12" s="417"/>
      <c r="F12" s="274"/>
      <c r="G12" s="274"/>
      <c r="H12" s="274"/>
      <c r="I12" s="274" t="s">
        <v>36</v>
      </c>
      <c r="J12" s="274" t="s">
        <v>34</v>
      </c>
      <c r="K12" s="274" t="s">
        <v>34</v>
      </c>
      <c r="L12" s="411"/>
      <c r="M12" s="274" t="s">
        <v>37</v>
      </c>
      <c r="N12" s="273" t="s">
        <v>38</v>
      </c>
      <c r="O12" s="275" t="s">
        <v>34</v>
      </c>
      <c r="P12" s="274" t="s">
        <v>34</v>
      </c>
      <c r="Q12" s="274"/>
      <c r="R12" s="274"/>
      <c r="S12" s="275" t="s">
        <v>39</v>
      </c>
      <c r="T12" s="276" t="s">
        <v>40</v>
      </c>
      <c r="U12" s="274" t="s">
        <v>41</v>
      </c>
      <c r="V12" s="274" t="s">
        <v>42</v>
      </c>
      <c r="W12" s="274" t="s">
        <v>41</v>
      </c>
      <c r="X12" s="274" t="s">
        <v>14</v>
      </c>
      <c r="Y12" s="274" t="s">
        <v>215</v>
      </c>
      <c r="Z12" s="274" t="s">
        <v>36</v>
      </c>
      <c r="AA12" s="275" t="s">
        <v>46</v>
      </c>
      <c r="AB12" s="274" t="s">
        <v>74</v>
      </c>
      <c r="AC12" s="274" t="s">
        <v>43</v>
      </c>
      <c r="AD12" s="276" t="s">
        <v>44</v>
      </c>
      <c r="AE12" s="276"/>
      <c r="AF12" s="412"/>
      <c r="AG12" s="274"/>
      <c r="AH12" s="413"/>
      <c r="AI12" s="414"/>
      <c r="AJ12" s="277"/>
      <c r="AK12" s="355"/>
      <c r="AL12" s="406"/>
      <c r="AM12" s="406"/>
      <c r="AN12" s="410"/>
      <c r="AO12" s="199"/>
    </row>
    <row r="13" spans="1:40" ht="18" customHeight="1" thickBot="1">
      <c r="A13" s="250" t="s">
        <v>121</v>
      </c>
      <c r="B13" s="251"/>
      <c r="C13" s="251"/>
      <c r="D13" s="252"/>
      <c r="E13" s="382" t="s">
        <v>110</v>
      </c>
      <c r="F13" s="35" t="s">
        <v>89</v>
      </c>
      <c r="G13" s="35" t="s">
        <v>90</v>
      </c>
      <c r="H13" s="35" t="s">
        <v>112</v>
      </c>
      <c r="I13" s="253"/>
      <c r="J13" s="254"/>
      <c r="K13" s="255"/>
      <c r="L13" s="255"/>
      <c r="M13" s="255"/>
      <c r="N13" s="54"/>
      <c r="O13" s="149"/>
      <c r="P13" s="141"/>
      <c r="Q13" s="256"/>
      <c r="R13" s="256"/>
      <c r="S13" s="257"/>
      <c r="T13" s="256"/>
      <c r="U13" s="256"/>
      <c r="V13" s="256"/>
      <c r="W13" s="256"/>
      <c r="X13" s="258">
        <v>1</v>
      </c>
      <c r="Y13" s="259">
        <v>3952910.2740006056</v>
      </c>
      <c r="Z13" s="260">
        <v>5301012.61</v>
      </c>
      <c r="AA13" s="261">
        <f>SUM(Z13:Z17)</f>
        <v>24447708.06</v>
      </c>
      <c r="AB13" s="268">
        <f>I14-AA13</f>
        <v>0</v>
      </c>
      <c r="AC13" s="256"/>
      <c r="AD13" s="263"/>
      <c r="AE13" s="49" t="s">
        <v>59</v>
      </c>
      <c r="AF13" s="164"/>
      <c r="AG13" s="143"/>
      <c r="AH13" s="143"/>
      <c r="AI13" s="163"/>
      <c r="AJ13" s="415" t="s">
        <v>235</v>
      </c>
      <c r="AK13" s="362">
        <v>4</v>
      </c>
      <c r="AL13" s="364">
        <v>5</v>
      </c>
      <c r="AM13" s="364">
        <v>5</v>
      </c>
      <c r="AN13" s="366" t="s">
        <v>259</v>
      </c>
    </row>
    <row r="14" spans="1:42" ht="18" customHeight="1" thickBot="1" thickTop="1">
      <c r="A14" s="32" t="s">
        <v>103</v>
      </c>
      <c r="B14" s="33" t="s">
        <v>108</v>
      </c>
      <c r="C14" s="33" t="s">
        <v>109</v>
      </c>
      <c r="D14" s="34" t="str">
        <f>C14</f>
        <v> 1-Oct-2015</v>
      </c>
      <c r="E14" s="357"/>
      <c r="F14" s="35" t="s">
        <v>91</v>
      </c>
      <c r="G14" s="35" t="s">
        <v>92</v>
      </c>
      <c r="H14" s="35"/>
      <c r="I14" s="125">
        <v>24447708.06</v>
      </c>
      <c r="J14" s="37" t="s">
        <v>113</v>
      </c>
      <c r="K14" s="37" t="s">
        <v>114</v>
      </c>
      <c r="L14" s="37"/>
      <c r="M14" s="38">
        <v>0.25</v>
      </c>
      <c r="N14" s="39" t="s">
        <v>115</v>
      </c>
      <c r="O14" s="140" t="s">
        <v>137</v>
      </c>
      <c r="P14" s="140" t="s">
        <v>139</v>
      </c>
      <c r="Q14" s="40">
        <f>I14*0.25</f>
        <v>6111927.015</v>
      </c>
      <c r="R14" s="159" t="s">
        <v>132</v>
      </c>
      <c r="S14" s="42"/>
      <c r="T14" s="43"/>
      <c r="U14" s="43"/>
      <c r="V14" s="44"/>
      <c r="W14" s="191">
        <v>100</v>
      </c>
      <c r="X14" s="46">
        <v>2</v>
      </c>
      <c r="Y14" s="58">
        <v>2929270.1678800005</v>
      </c>
      <c r="Z14" s="158">
        <v>3928269.83</v>
      </c>
      <c r="AA14" s="191">
        <f>AA13/I14*100</f>
        <v>100</v>
      </c>
      <c r="AB14" s="47"/>
      <c r="AC14" s="48" t="s">
        <v>202</v>
      </c>
      <c r="AD14" s="48" t="s">
        <v>203</v>
      </c>
      <c r="AE14" s="49" t="s">
        <v>61</v>
      </c>
      <c r="AF14" s="180" t="s">
        <v>175</v>
      </c>
      <c r="AG14" s="161">
        <f>AA13/272.1</f>
        <v>89848.24718853361</v>
      </c>
      <c r="AH14" s="162">
        <v>25000</v>
      </c>
      <c r="AI14" s="162">
        <v>250000</v>
      </c>
      <c r="AJ14" s="408"/>
      <c r="AK14" s="363"/>
      <c r="AL14" s="365"/>
      <c r="AM14" s="365"/>
      <c r="AN14" s="367"/>
      <c r="AP14" s="201"/>
    </row>
    <row r="15" spans="1:40" ht="18" customHeight="1" thickBot="1" thickTop="1">
      <c r="A15" s="32" t="s">
        <v>66</v>
      </c>
      <c r="B15" s="50"/>
      <c r="C15" s="50"/>
      <c r="D15" s="51"/>
      <c r="E15" s="357"/>
      <c r="F15" s="35"/>
      <c r="G15" s="35" t="s">
        <v>94</v>
      </c>
      <c r="H15" s="35"/>
      <c r="I15" s="40"/>
      <c r="J15" s="187" t="s">
        <v>217</v>
      </c>
      <c r="K15" s="187" t="s">
        <v>184</v>
      </c>
      <c r="L15" s="153" t="s">
        <v>183</v>
      </c>
      <c r="M15" s="188"/>
      <c r="N15" s="54"/>
      <c r="O15" s="149" t="s">
        <v>138</v>
      </c>
      <c r="P15" s="141" t="s">
        <v>138</v>
      </c>
      <c r="Q15" s="40"/>
      <c r="R15" s="56"/>
      <c r="S15" s="52"/>
      <c r="T15" s="57"/>
      <c r="U15" s="57"/>
      <c r="V15" s="44"/>
      <c r="W15" s="44"/>
      <c r="X15" s="46">
        <v>3</v>
      </c>
      <c r="Y15" s="58">
        <v>4258692.1278800005</v>
      </c>
      <c r="Z15" s="158">
        <v>5711078.47</v>
      </c>
      <c r="AA15" s="47"/>
      <c r="AB15" s="47"/>
      <c r="AC15" s="48"/>
      <c r="AD15" s="59"/>
      <c r="AE15" s="49"/>
      <c r="AF15" s="164"/>
      <c r="AG15" s="143"/>
      <c r="AH15" s="143"/>
      <c r="AI15" s="163"/>
      <c r="AJ15" s="408"/>
      <c r="AK15" s="363"/>
      <c r="AL15" s="365"/>
      <c r="AM15" s="365"/>
      <c r="AN15" s="367"/>
    </row>
    <row r="16" spans="1:40" ht="18" customHeight="1" thickBot="1" thickTop="1">
      <c r="A16" s="32" t="s">
        <v>122</v>
      </c>
      <c r="B16" s="50"/>
      <c r="C16" s="50"/>
      <c r="D16" s="51"/>
      <c r="E16" s="357"/>
      <c r="F16" s="35"/>
      <c r="G16" s="35" t="s">
        <v>111</v>
      </c>
      <c r="H16" s="35"/>
      <c r="I16" s="40"/>
      <c r="J16" s="52"/>
      <c r="K16" s="368" t="s">
        <v>234</v>
      </c>
      <c r="L16" s="369"/>
      <c r="M16" s="38"/>
      <c r="N16" s="54"/>
      <c r="O16" s="61"/>
      <c r="P16" s="62"/>
      <c r="Q16" s="56"/>
      <c r="R16" s="56"/>
      <c r="S16" s="52"/>
      <c r="T16" s="57"/>
      <c r="U16" s="57"/>
      <c r="V16" s="44"/>
      <c r="W16" s="44"/>
      <c r="X16" s="46">
        <v>4</v>
      </c>
      <c r="Y16" s="58">
        <v>5155554.677840541</v>
      </c>
      <c r="Z16" s="158">
        <v>6913807.43</v>
      </c>
      <c r="AA16" s="47"/>
      <c r="AB16" s="47"/>
      <c r="AC16" s="48"/>
      <c r="AD16" s="63"/>
      <c r="AE16" s="64"/>
      <c r="AF16" s="171"/>
      <c r="AG16" s="43"/>
      <c r="AH16" s="43"/>
      <c r="AI16" s="172"/>
      <c r="AJ16" s="408"/>
      <c r="AK16" s="363"/>
      <c r="AL16" s="365"/>
      <c r="AM16" s="365"/>
      <c r="AN16" s="367"/>
    </row>
    <row r="17" spans="1:40" ht="18" customHeight="1" thickBot="1" thickTop="1">
      <c r="A17" s="65" t="s">
        <v>95</v>
      </c>
      <c r="B17" s="66"/>
      <c r="C17" s="66"/>
      <c r="D17" s="67"/>
      <c r="E17" s="358"/>
      <c r="F17" s="68"/>
      <c r="G17" s="69"/>
      <c r="H17" s="69"/>
      <c r="I17" s="70"/>
      <c r="J17" s="71"/>
      <c r="K17" s="372"/>
      <c r="L17" s="373"/>
      <c r="M17" s="72"/>
      <c r="N17" s="73"/>
      <c r="O17" s="74"/>
      <c r="P17" s="75"/>
      <c r="Q17" s="76"/>
      <c r="R17" s="76"/>
      <c r="S17" s="77"/>
      <c r="T17" s="78"/>
      <c r="U17" s="78"/>
      <c r="V17" s="79"/>
      <c r="W17" s="79"/>
      <c r="X17" s="81">
        <v>5</v>
      </c>
      <c r="Y17" s="82">
        <v>1933975.7426224693</v>
      </c>
      <c r="Z17" s="181">
        <v>2593539.72</v>
      </c>
      <c r="AA17" s="84"/>
      <c r="AB17" s="84"/>
      <c r="AC17" s="85"/>
      <c r="AD17" s="89"/>
      <c r="AE17" s="90"/>
      <c r="AF17" s="165"/>
      <c r="AG17" s="166"/>
      <c r="AH17" s="166"/>
      <c r="AI17" s="167"/>
      <c r="AJ17" s="416"/>
      <c r="AK17" s="363"/>
      <c r="AL17" s="365"/>
      <c r="AM17" s="365"/>
      <c r="AN17" s="367"/>
    </row>
    <row r="18" spans="1:40" ht="18" customHeight="1" thickBot="1" thickTop="1">
      <c r="A18" s="14" t="s">
        <v>121</v>
      </c>
      <c r="B18" s="109"/>
      <c r="C18" s="109"/>
      <c r="D18" s="110"/>
      <c r="E18" s="379" t="s">
        <v>116</v>
      </c>
      <c r="F18" s="17" t="s">
        <v>104</v>
      </c>
      <c r="G18" s="111" t="s">
        <v>117</v>
      </c>
      <c r="H18" s="111" t="s">
        <v>106</v>
      </c>
      <c r="I18" s="133"/>
      <c r="J18" s="113"/>
      <c r="K18" s="114"/>
      <c r="L18" s="114"/>
      <c r="M18" s="114"/>
      <c r="N18" s="115"/>
      <c r="O18" s="146"/>
      <c r="P18" s="147"/>
      <c r="Q18" s="116"/>
      <c r="R18" s="116"/>
      <c r="S18" s="117"/>
      <c r="T18" s="116"/>
      <c r="U18" s="116"/>
      <c r="V18" s="116"/>
      <c r="W18" s="116"/>
      <c r="X18" s="118">
        <v>1</v>
      </c>
      <c r="Y18" s="119">
        <v>2343081.99</v>
      </c>
      <c r="Z18" s="182">
        <v>3142167.76</v>
      </c>
      <c r="AA18" s="120">
        <f>SUM(Z18:Z21)</f>
        <v>8691223.14</v>
      </c>
      <c r="AB18" s="126">
        <f>I19-AA18</f>
        <v>0</v>
      </c>
      <c r="AC18" s="116"/>
      <c r="AD18" s="121"/>
      <c r="AE18" s="130" t="s">
        <v>88</v>
      </c>
      <c r="AF18" s="173"/>
      <c r="AG18" s="174"/>
      <c r="AH18" s="174"/>
      <c r="AI18" s="175"/>
      <c r="AJ18" s="407" t="s">
        <v>236</v>
      </c>
      <c r="AK18" s="363">
        <v>4</v>
      </c>
      <c r="AL18" s="365">
        <v>6</v>
      </c>
      <c r="AM18" s="365">
        <v>6</v>
      </c>
      <c r="AN18" s="367" t="s">
        <v>260</v>
      </c>
    </row>
    <row r="19" spans="1:40" ht="18" customHeight="1" thickBot="1" thickTop="1">
      <c r="A19" s="32" t="s">
        <v>103</v>
      </c>
      <c r="B19" s="33" t="s">
        <v>108</v>
      </c>
      <c r="C19" s="33" t="s">
        <v>109</v>
      </c>
      <c r="D19" s="34" t="str">
        <f>C19</f>
        <v> 1-Oct-2015</v>
      </c>
      <c r="E19" s="357"/>
      <c r="F19" s="35" t="s">
        <v>105</v>
      </c>
      <c r="G19" s="35" t="s">
        <v>118</v>
      </c>
      <c r="H19" s="35"/>
      <c r="I19" s="125">
        <v>8691223.14</v>
      </c>
      <c r="J19" s="37" t="s">
        <v>113</v>
      </c>
      <c r="K19" s="37" t="s">
        <v>114</v>
      </c>
      <c r="L19" s="37"/>
      <c r="M19" s="38">
        <v>0.25</v>
      </c>
      <c r="N19" s="39" t="s">
        <v>115</v>
      </c>
      <c r="O19" s="141" t="s">
        <v>129</v>
      </c>
      <c r="P19" s="141" t="s">
        <v>128</v>
      </c>
      <c r="Q19" s="40">
        <f>I19*0.25</f>
        <v>2172805.785</v>
      </c>
      <c r="R19" s="159" t="s">
        <v>264</v>
      </c>
      <c r="S19" s="42"/>
      <c r="T19" s="43"/>
      <c r="U19" s="43"/>
      <c r="V19" s="44"/>
      <c r="W19" s="191">
        <v>100</v>
      </c>
      <c r="X19" s="46">
        <v>2</v>
      </c>
      <c r="Y19" s="58">
        <v>1230851.53</v>
      </c>
      <c r="Z19" s="158">
        <v>1650621.7</v>
      </c>
      <c r="AA19" s="191">
        <f>AA18/I19*100</f>
        <v>100</v>
      </c>
      <c r="AB19" s="47"/>
      <c r="AC19" s="48" t="s">
        <v>184</v>
      </c>
      <c r="AD19" s="48" t="s">
        <v>184</v>
      </c>
      <c r="AE19" s="49" t="s">
        <v>87</v>
      </c>
      <c r="AF19" s="179" t="s">
        <v>107</v>
      </c>
      <c r="AG19" s="176" t="s">
        <v>85</v>
      </c>
      <c r="AH19" s="143" t="s">
        <v>85</v>
      </c>
      <c r="AI19" s="163" t="s">
        <v>85</v>
      </c>
      <c r="AJ19" s="408"/>
      <c r="AK19" s="363"/>
      <c r="AL19" s="365"/>
      <c r="AM19" s="365"/>
      <c r="AN19" s="367"/>
    </row>
    <row r="20" spans="1:40" ht="18" customHeight="1" thickBot="1" thickTop="1">
      <c r="A20" s="32" t="s">
        <v>66</v>
      </c>
      <c r="B20" s="50"/>
      <c r="C20" s="50"/>
      <c r="D20" s="51"/>
      <c r="E20" s="357"/>
      <c r="F20" s="35" t="s">
        <v>62</v>
      </c>
      <c r="G20" s="35" t="s">
        <v>119</v>
      </c>
      <c r="H20" s="35"/>
      <c r="I20" s="40"/>
      <c r="J20" s="187" t="s">
        <v>217</v>
      </c>
      <c r="K20" s="203" t="s">
        <v>184</v>
      </c>
      <c r="L20" s="202" t="s">
        <v>183</v>
      </c>
      <c r="M20" s="188"/>
      <c r="N20" s="54"/>
      <c r="O20" s="141" t="s">
        <v>113</v>
      </c>
      <c r="P20" s="141" t="s">
        <v>113</v>
      </c>
      <c r="Q20" s="40"/>
      <c r="R20" s="56"/>
      <c r="S20" s="52"/>
      <c r="T20" s="57"/>
      <c r="U20" s="57"/>
      <c r="V20" s="44"/>
      <c r="W20" s="44"/>
      <c r="X20" s="46">
        <v>3</v>
      </c>
      <c r="Y20" s="58">
        <v>2907021.66</v>
      </c>
      <c r="Z20" s="158">
        <v>3898433.68</v>
      </c>
      <c r="AA20" s="47"/>
      <c r="AB20" s="47"/>
      <c r="AC20" s="48"/>
      <c r="AD20" s="59"/>
      <c r="AE20" s="49"/>
      <c r="AF20" s="164"/>
      <c r="AG20" s="143"/>
      <c r="AH20" s="143"/>
      <c r="AI20" s="163"/>
      <c r="AJ20" s="408"/>
      <c r="AK20" s="363"/>
      <c r="AL20" s="365"/>
      <c r="AM20" s="365"/>
      <c r="AN20" s="367"/>
    </row>
    <row r="21" spans="1:40" ht="18" customHeight="1" thickBot="1" thickTop="1">
      <c r="A21" s="32" t="s">
        <v>122</v>
      </c>
      <c r="B21" s="50"/>
      <c r="C21" s="50"/>
      <c r="D21" s="51"/>
      <c r="E21" s="357"/>
      <c r="F21" s="35"/>
      <c r="G21" s="35" t="s">
        <v>120</v>
      </c>
      <c r="H21" s="35"/>
      <c r="I21" s="40"/>
      <c r="J21" s="52"/>
      <c r="K21" s="370" t="s">
        <v>234</v>
      </c>
      <c r="L21" s="371"/>
      <c r="M21" s="38"/>
      <c r="N21" s="54"/>
      <c r="O21" s="61"/>
      <c r="P21" s="62"/>
      <c r="Q21" s="56"/>
      <c r="R21" s="56"/>
      <c r="S21" s="52"/>
      <c r="T21" s="57"/>
      <c r="U21" s="57"/>
      <c r="V21" s="44"/>
      <c r="W21" s="44"/>
      <c r="X21" s="46">
        <v>4</v>
      </c>
      <c r="Y21" s="46"/>
      <c r="Z21" s="158"/>
      <c r="AA21" s="47"/>
      <c r="AB21" s="47"/>
      <c r="AC21" s="48"/>
      <c r="AD21" s="63"/>
      <c r="AE21" s="64"/>
      <c r="AF21" s="171"/>
      <c r="AG21" s="43"/>
      <c r="AH21" s="43"/>
      <c r="AI21" s="172"/>
      <c r="AJ21" s="408"/>
      <c r="AK21" s="363"/>
      <c r="AL21" s="365"/>
      <c r="AM21" s="365"/>
      <c r="AN21" s="367"/>
    </row>
    <row r="22" spans="1:40" ht="18" customHeight="1" thickBot="1" thickTop="1">
      <c r="A22" s="293" t="s">
        <v>95</v>
      </c>
      <c r="B22" s="50"/>
      <c r="C22" s="50"/>
      <c r="D22" s="51"/>
      <c r="E22" s="357"/>
      <c r="F22" s="55"/>
      <c r="G22" s="35"/>
      <c r="H22" s="35"/>
      <c r="I22" s="42"/>
      <c r="J22" s="41"/>
      <c r="K22" s="370"/>
      <c r="L22" s="371"/>
      <c r="M22" s="38"/>
      <c r="N22" s="54"/>
      <c r="O22" s="61"/>
      <c r="P22" s="62"/>
      <c r="Q22" s="56"/>
      <c r="R22" s="56"/>
      <c r="S22" s="52"/>
      <c r="T22" s="57"/>
      <c r="U22" s="57"/>
      <c r="V22" s="44"/>
      <c r="W22" s="44"/>
      <c r="X22" s="294">
        <v>5</v>
      </c>
      <c r="Y22" s="294"/>
      <c r="Z22" s="295"/>
      <c r="AA22" s="47"/>
      <c r="AB22" s="47"/>
      <c r="AC22" s="48"/>
      <c r="AD22" s="63"/>
      <c r="AE22" s="103"/>
      <c r="AF22" s="171"/>
      <c r="AG22" s="43"/>
      <c r="AH22" s="43"/>
      <c r="AI22" s="172"/>
      <c r="AJ22" s="409"/>
      <c r="AK22" s="363"/>
      <c r="AL22" s="365"/>
      <c r="AM22" s="365"/>
      <c r="AN22" s="367"/>
    </row>
    <row r="23" spans="1:40" ht="18" customHeight="1" thickBot="1" thickTop="1">
      <c r="A23" s="108" t="s">
        <v>381</v>
      </c>
      <c r="B23" s="109"/>
      <c r="C23" s="109"/>
      <c r="D23" s="110"/>
      <c r="E23" s="379" t="s">
        <v>382</v>
      </c>
      <c r="F23" s="111" t="s">
        <v>383</v>
      </c>
      <c r="G23" s="111" t="s">
        <v>384</v>
      </c>
      <c r="H23" s="111" t="s">
        <v>373</v>
      </c>
      <c r="I23" s="133"/>
      <c r="J23" s="113"/>
      <c r="K23" s="114"/>
      <c r="L23" s="114"/>
      <c r="M23" s="114"/>
      <c r="N23" s="115"/>
      <c r="O23" s="296"/>
      <c r="P23" s="297"/>
      <c r="Q23" s="116"/>
      <c r="R23" s="116"/>
      <c r="S23" s="117"/>
      <c r="T23" s="116"/>
      <c r="U23" s="116"/>
      <c r="V23" s="116"/>
      <c r="W23" s="116"/>
      <c r="X23" s="118">
        <v>1</v>
      </c>
      <c r="Y23" s="182">
        <v>3798112.98</v>
      </c>
      <c r="Z23" s="182">
        <v>3814555.02</v>
      </c>
      <c r="AA23" s="120">
        <f>SUM(Z23:Z27)</f>
        <v>6411878.109999999</v>
      </c>
      <c r="AB23" s="126">
        <f>I24-AA23</f>
        <v>0</v>
      </c>
      <c r="AC23" s="116"/>
      <c r="AD23" s="121"/>
      <c r="AE23" s="289" t="s">
        <v>401</v>
      </c>
      <c r="AF23" s="168"/>
      <c r="AG23" s="169"/>
      <c r="AH23" s="169"/>
      <c r="AI23" s="170"/>
      <c r="AJ23" s="407" t="s">
        <v>301</v>
      </c>
      <c r="AK23" s="420"/>
      <c r="AL23" s="418"/>
      <c r="AM23" s="418"/>
      <c r="AN23" s="419"/>
    </row>
    <row r="24" spans="1:40" ht="18" customHeight="1" thickBot="1" thickTop="1">
      <c r="A24" s="32" t="s">
        <v>103</v>
      </c>
      <c r="B24" s="33" t="s">
        <v>385</v>
      </c>
      <c r="C24" s="33" t="s">
        <v>386</v>
      </c>
      <c r="D24" s="198" t="str">
        <f>C24</f>
        <v> 28-Dic-2016</v>
      </c>
      <c r="E24" s="357"/>
      <c r="F24" s="35" t="s">
        <v>62</v>
      </c>
      <c r="G24" s="35" t="s">
        <v>387</v>
      </c>
      <c r="H24" s="35"/>
      <c r="I24" s="125">
        <v>6411878.11</v>
      </c>
      <c r="J24" s="197" t="s">
        <v>305</v>
      </c>
      <c r="K24" s="37" t="s">
        <v>146</v>
      </c>
      <c r="L24" s="37"/>
      <c r="M24" s="38">
        <v>0</v>
      </c>
      <c r="N24" s="281" t="s">
        <v>388</v>
      </c>
      <c r="O24" s="148"/>
      <c r="P24" s="140" t="s">
        <v>433</v>
      </c>
      <c r="Q24" s="40"/>
      <c r="R24" s="291"/>
      <c r="S24" s="42"/>
      <c r="T24" s="43"/>
      <c r="U24" s="43"/>
      <c r="V24" s="44"/>
      <c r="W24" s="45">
        <v>100</v>
      </c>
      <c r="X24" s="46">
        <v>2</v>
      </c>
      <c r="Y24" s="158">
        <v>552054.89</v>
      </c>
      <c r="Z24" s="158">
        <v>554444.74</v>
      </c>
      <c r="AA24" s="45">
        <f>AA23/I24*100</f>
        <v>99.99999999999999</v>
      </c>
      <c r="AB24" s="47"/>
      <c r="AC24" s="48"/>
      <c r="AD24" s="48"/>
      <c r="AE24" s="49" t="s">
        <v>402</v>
      </c>
      <c r="AF24" s="186" t="s">
        <v>447</v>
      </c>
      <c r="AG24" s="161">
        <f>AA23/500</f>
        <v>12823.75622</v>
      </c>
      <c r="AH24" s="162">
        <v>2500</v>
      </c>
      <c r="AI24" s="163"/>
      <c r="AJ24" s="408"/>
      <c r="AK24" s="420"/>
      <c r="AL24" s="418"/>
      <c r="AM24" s="418"/>
      <c r="AN24" s="419"/>
    </row>
    <row r="25" spans="1:40" ht="18" customHeight="1" thickBot="1" thickTop="1">
      <c r="A25" s="32" t="s">
        <v>66</v>
      </c>
      <c r="B25" s="197"/>
      <c r="C25" s="197"/>
      <c r="D25" s="198"/>
      <c r="E25" s="357"/>
      <c r="F25" s="35"/>
      <c r="G25" s="35" t="s">
        <v>379</v>
      </c>
      <c r="H25" s="35"/>
      <c r="I25" s="40"/>
      <c r="J25" s="52"/>
      <c r="K25" s="187" t="s">
        <v>403</v>
      </c>
      <c r="L25" s="153" t="s">
        <v>183</v>
      </c>
      <c r="M25" s="38"/>
      <c r="N25" s="54"/>
      <c r="O25" s="142"/>
      <c r="P25" s="189" t="s">
        <v>410</v>
      </c>
      <c r="Q25" s="40"/>
      <c r="R25" s="56"/>
      <c r="S25" s="52"/>
      <c r="T25" s="57"/>
      <c r="U25" s="57"/>
      <c r="V25" s="44"/>
      <c r="W25" s="44"/>
      <c r="X25" s="46">
        <v>3</v>
      </c>
      <c r="Y25" s="158">
        <v>2034072.84</v>
      </c>
      <c r="Z25" s="158">
        <v>2042878.35</v>
      </c>
      <c r="AA25" s="47"/>
      <c r="AB25" s="47"/>
      <c r="AC25" s="48"/>
      <c r="AD25" s="59"/>
      <c r="AE25" s="49"/>
      <c r="AF25" s="164"/>
      <c r="AG25" s="143"/>
      <c r="AH25" s="143"/>
      <c r="AI25" s="163"/>
      <c r="AJ25" s="408"/>
      <c r="AK25" s="420"/>
      <c r="AL25" s="418"/>
      <c r="AM25" s="418"/>
      <c r="AN25" s="419"/>
    </row>
    <row r="26" spans="1:40" ht="18" customHeight="1" thickBot="1" thickTop="1">
      <c r="A26" s="32" t="s">
        <v>389</v>
      </c>
      <c r="B26" s="50"/>
      <c r="C26" s="50"/>
      <c r="D26" s="51"/>
      <c r="E26" s="357"/>
      <c r="F26" s="35"/>
      <c r="G26" s="35" t="s">
        <v>380</v>
      </c>
      <c r="H26" s="35"/>
      <c r="I26" s="40"/>
      <c r="J26" s="52"/>
      <c r="K26" s="53"/>
      <c r="L26" s="53"/>
      <c r="M26" s="38"/>
      <c r="N26" s="54"/>
      <c r="O26" s="142"/>
      <c r="P26" s="143"/>
      <c r="Q26" s="40"/>
      <c r="R26" s="56"/>
      <c r="S26" s="52"/>
      <c r="T26" s="57"/>
      <c r="U26" s="57"/>
      <c r="V26" s="44"/>
      <c r="W26" s="44"/>
      <c r="X26" s="46">
        <v>4</v>
      </c>
      <c r="Y26" s="46"/>
      <c r="Z26" s="58"/>
      <c r="AA26" s="104"/>
      <c r="AB26" s="47"/>
      <c r="AC26" s="48"/>
      <c r="AD26" s="59"/>
      <c r="AE26" s="105"/>
      <c r="AF26" s="164"/>
      <c r="AG26" s="143"/>
      <c r="AH26" s="143"/>
      <c r="AI26" s="163"/>
      <c r="AJ26" s="408"/>
      <c r="AK26" s="420"/>
      <c r="AL26" s="418"/>
      <c r="AM26" s="418"/>
      <c r="AN26" s="419"/>
    </row>
    <row r="27" spans="1:40" ht="18" customHeight="1" thickBot="1" thickTop="1">
      <c r="A27" s="65" t="s">
        <v>95</v>
      </c>
      <c r="B27" s="66"/>
      <c r="C27" s="66"/>
      <c r="D27" s="67"/>
      <c r="E27" s="358"/>
      <c r="F27" s="68"/>
      <c r="G27" s="69"/>
      <c r="H27" s="69"/>
      <c r="I27" s="70"/>
      <c r="J27" s="71"/>
      <c r="K27" s="71"/>
      <c r="L27" s="71"/>
      <c r="M27" s="72"/>
      <c r="N27" s="73"/>
      <c r="O27" s="144"/>
      <c r="P27" s="145"/>
      <c r="Q27" s="76"/>
      <c r="R27" s="76"/>
      <c r="S27" s="77"/>
      <c r="T27" s="78"/>
      <c r="U27" s="78"/>
      <c r="V27" s="79"/>
      <c r="W27" s="80"/>
      <c r="X27" s="81">
        <v>5</v>
      </c>
      <c r="Y27" s="81"/>
      <c r="Z27" s="82"/>
      <c r="AA27" s="83"/>
      <c r="AB27" s="84"/>
      <c r="AC27" s="85"/>
      <c r="AD27" s="86"/>
      <c r="AE27" s="87"/>
      <c r="AF27" s="177"/>
      <c r="AG27" s="145"/>
      <c r="AH27" s="145"/>
      <c r="AI27" s="178"/>
      <c r="AJ27" s="74"/>
      <c r="AK27" s="420"/>
      <c r="AL27" s="418"/>
      <c r="AM27" s="418"/>
      <c r="AN27" s="419"/>
    </row>
    <row r="28" spans="1:40" ht="18" customHeight="1" thickBot="1" thickTop="1">
      <c r="A28" s="14" t="s">
        <v>381</v>
      </c>
      <c r="B28" s="15"/>
      <c r="C28" s="15"/>
      <c r="D28" s="16"/>
      <c r="E28" s="356" t="s">
        <v>390</v>
      </c>
      <c r="F28" s="17" t="s">
        <v>166</v>
      </c>
      <c r="G28" s="17" t="s">
        <v>391</v>
      </c>
      <c r="H28" s="17" t="s">
        <v>106</v>
      </c>
      <c r="I28" s="124"/>
      <c r="J28" s="19"/>
      <c r="K28" s="20"/>
      <c r="L28" s="20"/>
      <c r="M28" s="20"/>
      <c r="N28" s="21"/>
      <c r="O28" s="22"/>
      <c r="P28" s="23"/>
      <c r="Q28" s="24"/>
      <c r="R28" s="24"/>
      <c r="S28" s="25"/>
      <c r="T28" s="24"/>
      <c r="U28" s="24"/>
      <c r="V28" s="24"/>
      <c r="W28" s="24"/>
      <c r="X28" s="118">
        <v>1</v>
      </c>
      <c r="Y28" s="119">
        <v>736577.63</v>
      </c>
      <c r="Z28" s="182">
        <v>739766.28</v>
      </c>
      <c r="AA28" s="28">
        <f>SUM(Z28:Z32)</f>
        <v>4653481.49</v>
      </c>
      <c r="AB28" s="29">
        <f>I31-AA28</f>
        <v>0</v>
      </c>
      <c r="AC28" s="24"/>
      <c r="AD28" s="30"/>
      <c r="AE28" s="31" t="s">
        <v>200</v>
      </c>
      <c r="AF28" s="173"/>
      <c r="AG28" s="174"/>
      <c r="AH28" s="174"/>
      <c r="AI28" s="175"/>
      <c r="AJ28" s="407" t="s">
        <v>315</v>
      </c>
      <c r="AK28" s="420"/>
      <c r="AL28" s="418"/>
      <c r="AM28" s="418"/>
      <c r="AN28" s="419"/>
    </row>
    <row r="29" spans="1:40" ht="18" customHeight="1" thickBot="1" thickTop="1">
      <c r="A29" s="32" t="s">
        <v>103</v>
      </c>
      <c r="B29" s="33" t="s">
        <v>385</v>
      </c>
      <c r="C29" s="33" t="s">
        <v>386</v>
      </c>
      <c r="D29" s="198" t="str">
        <f>C29</f>
        <v> 28-Dic-2016</v>
      </c>
      <c r="E29" s="357"/>
      <c r="F29" s="35" t="s">
        <v>62</v>
      </c>
      <c r="G29" s="35" t="s">
        <v>392</v>
      </c>
      <c r="H29" s="35"/>
      <c r="I29" s="194">
        <v>3792221.56</v>
      </c>
      <c r="J29" s="197" t="s">
        <v>305</v>
      </c>
      <c r="K29" s="37" t="s">
        <v>146</v>
      </c>
      <c r="L29" s="37"/>
      <c r="M29" s="38">
        <v>0</v>
      </c>
      <c r="N29" s="281" t="s">
        <v>388</v>
      </c>
      <c r="O29" s="148"/>
      <c r="P29" s="140" t="s">
        <v>399</v>
      </c>
      <c r="Q29" s="40"/>
      <c r="R29" s="291"/>
      <c r="S29" s="42"/>
      <c r="T29" s="43"/>
      <c r="U29" s="43"/>
      <c r="V29" s="44"/>
      <c r="W29" s="45">
        <v>100</v>
      </c>
      <c r="X29" s="46">
        <v>2</v>
      </c>
      <c r="Y29" s="58">
        <v>737338</v>
      </c>
      <c r="Z29" s="58">
        <v>740529.94</v>
      </c>
      <c r="AA29" s="45">
        <f>AA28/I31*100</f>
        <v>100</v>
      </c>
      <c r="AB29" s="47"/>
      <c r="AC29" s="48"/>
      <c r="AD29" s="48"/>
      <c r="AE29" s="49" t="s">
        <v>201</v>
      </c>
      <c r="AF29" s="180" t="s">
        <v>449</v>
      </c>
      <c r="AG29" s="161">
        <f>AA28/5042.88</f>
        <v>922.782515150073</v>
      </c>
      <c r="AH29" s="162">
        <v>453859</v>
      </c>
      <c r="AI29" s="163"/>
      <c r="AJ29" s="408"/>
      <c r="AK29" s="420"/>
      <c r="AL29" s="418"/>
      <c r="AM29" s="418"/>
      <c r="AN29" s="419"/>
    </row>
    <row r="30" spans="1:40" ht="18" customHeight="1" thickBot="1" thickTop="1">
      <c r="A30" s="32" t="s">
        <v>66</v>
      </c>
      <c r="B30" s="197"/>
      <c r="C30" s="197"/>
      <c r="D30" s="198"/>
      <c r="E30" s="357"/>
      <c r="F30" s="35"/>
      <c r="G30" s="35" t="s">
        <v>393</v>
      </c>
      <c r="H30" s="35"/>
      <c r="I30" s="316">
        <v>861259.93</v>
      </c>
      <c r="J30" s="52"/>
      <c r="K30" s="187" t="s">
        <v>403</v>
      </c>
      <c r="L30" s="153" t="s">
        <v>418</v>
      </c>
      <c r="M30" s="38"/>
      <c r="N30" s="54"/>
      <c r="O30" s="142"/>
      <c r="P30" s="143" t="s">
        <v>388</v>
      </c>
      <c r="Q30" s="40"/>
      <c r="R30" s="56"/>
      <c r="S30" s="52"/>
      <c r="T30" s="57"/>
      <c r="U30" s="57"/>
      <c r="V30" s="44"/>
      <c r="W30" s="44"/>
      <c r="X30" s="46">
        <v>3</v>
      </c>
      <c r="Y30" s="158">
        <v>1185291.04</v>
      </c>
      <c r="Z30" s="158">
        <v>1190422.17</v>
      </c>
      <c r="AA30" s="47"/>
      <c r="AB30" s="47"/>
      <c r="AC30" s="48"/>
      <c r="AD30" s="59"/>
      <c r="AE30" s="49"/>
      <c r="AF30" s="164"/>
      <c r="AG30" s="143"/>
      <c r="AH30" s="143"/>
      <c r="AI30" s="163"/>
      <c r="AJ30" s="408"/>
      <c r="AK30" s="420"/>
      <c r="AL30" s="418"/>
      <c r="AM30" s="418"/>
      <c r="AN30" s="419"/>
    </row>
    <row r="31" spans="1:40" ht="18" customHeight="1" thickBot="1" thickTop="1">
      <c r="A31" s="32" t="s">
        <v>389</v>
      </c>
      <c r="B31" s="50"/>
      <c r="C31" s="50"/>
      <c r="D31" s="51"/>
      <c r="E31" s="357"/>
      <c r="F31" s="35"/>
      <c r="G31" s="35"/>
      <c r="H31" s="35"/>
      <c r="I31" s="195">
        <f>I29+I30</f>
        <v>4653481.49</v>
      </c>
      <c r="J31" s="52"/>
      <c r="K31" s="53"/>
      <c r="L31" s="53"/>
      <c r="M31" s="38"/>
      <c r="N31" s="54"/>
      <c r="O31" s="142"/>
      <c r="P31" s="143"/>
      <c r="Q31" s="40"/>
      <c r="R31" s="56"/>
      <c r="S31" s="52"/>
      <c r="T31" s="57"/>
      <c r="U31" s="57"/>
      <c r="V31" s="44"/>
      <c r="W31" s="44"/>
      <c r="X31" s="46">
        <v>4</v>
      </c>
      <c r="Y31" s="158">
        <v>1090056.21</v>
      </c>
      <c r="Z31" s="158">
        <v>1094775.07</v>
      </c>
      <c r="AA31" s="104"/>
      <c r="AB31" s="47"/>
      <c r="AC31" s="48"/>
      <c r="AD31" s="59"/>
      <c r="AE31" s="105"/>
      <c r="AF31" s="164"/>
      <c r="AG31" s="143"/>
      <c r="AH31" s="143"/>
      <c r="AI31" s="163"/>
      <c r="AJ31" s="408"/>
      <c r="AK31" s="420"/>
      <c r="AL31" s="418"/>
      <c r="AM31" s="418"/>
      <c r="AN31" s="419"/>
    </row>
    <row r="32" spans="1:40" ht="18" customHeight="1" thickBot="1" thickTop="1">
      <c r="A32" s="65" t="s">
        <v>95</v>
      </c>
      <c r="B32" s="66"/>
      <c r="C32" s="66"/>
      <c r="D32" s="67"/>
      <c r="E32" s="358"/>
      <c r="F32" s="68"/>
      <c r="G32" s="69"/>
      <c r="H32" s="69"/>
      <c r="I32" s="70"/>
      <c r="J32" s="71"/>
      <c r="K32" s="71"/>
      <c r="L32" s="71"/>
      <c r="M32" s="72"/>
      <c r="N32" s="73"/>
      <c r="O32" s="144"/>
      <c r="P32" s="145"/>
      <c r="Q32" s="76"/>
      <c r="R32" s="76"/>
      <c r="S32" s="77"/>
      <c r="T32" s="78"/>
      <c r="U32" s="78"/>
      <c r="V32" s="79"/>
      <c r="W32" s="80"/>
      <c r="X32" s="81">
        <v>5</v>
      </c>
      <c r="Y32" s="158">
        <v>884160.5</v>
      </c>
      <c r="Z32" s="158">
        <v>887988.03</v>
      </c>
      <c r="AA32" s="83"/>
      <c r="AB32" s="84"/>
      <c r="AC32" s="85"/>
      <c r="AD32" s="86"/>
      <c r="AE32" s="87"/>
      <c r="AF32" s="177"/>
      <c r="AG32" s="145"/>
      <c r="AH32" s="145"/>
      <c r="AI32" s="178"/>
      <c r="AJ32" s="74"/>
      <c r="AK32" s="420"/>
      <c r="AL32" s="418"/>
      <c r="AM32" s="418"/>
      <c r="AN32" s="419"/>
    </row>
    <row r="33" spans="1:40" ht="18" customHeight="1" thickBot="1" thickTop="1">
      <c r="A33" s="14" t="s">
        <v>381</v>
      </c>
      <c r="B33" s="15"/>
      <c r="C33" s="15"/>
      <c r="D33" s="16"/>
      <c r="E33" s="356" t="s">
        <v>394</v>
      </c>
      <c r="F33" s="17" t="s">
        <v>189</v>
      </c>
      <c r="G33" s="17" t="s">
        <v>384</v>
      </c>
      <c r="H33" s="17" t="s">
        <v>395</v>
      </c>
      <c r="I33" s="124"/>
      <c r="J33" s="19"/>
      <c r="K33" s="20"/>
      <c r="L33" s="20"/>
      <c r="M33" s="20"/>
      <c r="N33" s="21"/>
      <c r="O33" s="22"/>
      <c r="P33" s="23"/>
      <c r="Q33" s="24"/>
      <c r="R33" s="24"/>
      <c r="S33" s="25"/>
      <c r="T33" s="24"/>
      <c r="U33" s="24"/>
      <c r="V33" s="24"/>
      <c r="W33" s="116"/>
      <c r="X33" s="118">
        <v>1</v>
      </c>
      <c r="Y33" s="182">
        <v>1860535.22</v>
      </c>
      <c r="Z33" s="182">
        <v>1868589.48</v>
      </c>
      <c r="AA33" s="120">
        <f>SUM(Z33:Z37)</f>
        <v>1868589.48</v>
      </c>
      <c r="AB33" s="126">
        <f>I34-AA33</f>
        <v>0</v>
      </c>
      <c r="AC33" s="24"/>
      <c r="AD33" s="30"/>
      <c r="AE33" s="289" t="s">
        <v>401</v>
      </c>
      <c r="AF33" s="173"/>
      <c r="AG33" s="174"/>
      <c r="AH33" s="174"/>
      <c r="AI33" s="175"/>
      <c r="AJ33" s="407" t="s">
        <v>301</v>
      </c>
      <c r="AK33" s="420"/>
      <c r="AL33" s="418"/>
      <c r="AM33" s="418"/>
      <c r="AN33" s="419"/>
    </row>
    <row r="34" spans="1:40" ht="18" customHeight="1" thickBot="1" thickTop="1">
      <c r="A34" s="32" t="s">
        <v>103</v>
      </c>
      <c r="B34" s="33" t="s">
        <v>385</v>
      </c>
      <c r="C34" s="33" t="s">
        <v>386</v>
      </c>
      <c r="D34" s="198" t="str">
        <f>C34</f>
        <v> 28-Dic-2016</v>
      </c>
      <c r="E34" s="357"/>
      <c r="F34" s="35" t="s">
        <v>396</v>
      </c>
      <c r="G34" s="35" t="s">
        <v>397</v>
      </c>
      <c r="H34" s="35"/>
      <c r="I34" s="125">
        <v>1868589.48</v>
      </c>
      <c r="J34" s="197" t="s">
        <v>305</v>
      </c>
      <c r="K34" s="37" t="s">
        <v>146</v>
      </c>
      <c r="L34" s="37"/>
      <c r="M34" s="38">
        <v>0</v>
      </c>
      <c r="N34" s="281" t="s">
        <v>388</v>
      </c>
      <c r="O34" s="148"/>
      <c r="P34" s="140" t="s">
        <v>432</v>
      </c>
      <c r="Q34" s="40"/>
      <c r="R34" s="291"/>
      <c r="S34" s="42"/>
      <c r="T34" s="43"/>
      <c r="U34" s="43"/>
      <c r="V34" s="44"/>
      <c r="W34" s="191">
        <v>100</v>
      </c>
      <c r="X34" s="46">
        <v>2</v>
      </c>
      <c r="Y34" s="58"/>
      <c r="Z34" s="58"/>
      <c r="AA34" s="191">
        <f>AA33/I34*100</f>
        <v>100</v>
      </c>
      <c r="AB34" s="47"/>
      <c r="AC34" s="48" t="s">
        <v>434</v>
      </c>
      <c r="AD34" s="48" t="s">
        <v>405</v>
      </c>
      <c r="AE34" s="49" t="s">
        <v>402</v>
      </c>
      <c r="AF34" s="186" t="s">
        <v>448</v>
      </c>
      <c r="AG34" s="161">
        <f>AA33/300</f>
        <v>6228.6316</v>
      </c>
      <c r="AH34" s="162">
        <v>1500</v>
      </c>
      <c r="AI34" s="163"/>
      <c r="AJ34" s="408"/>
      <c r="AK34" s="420"/>
      <c r="AL34" s="418"/>
      <c r="AM34" s="418"/>
      <c r="AN34" s="419"/>
    </row>
    <row r="35" spans="1:40" ht="18" customHeight="1" thickBot="1" thickTop="1">
      <c r="A35" s="32" t="s">
        <v>66</v>
      </c>
      <c r="B35" s="197"/>
      <c r="C35" s="197"/>
      <c r="D35" s="198"/>
      <c r="E35" s="357"/>
      <c r="F35" s="35" t="s">
        <v>62</v>
      </c>
      <c r="G35" s="35" t="s">
        <v>379</v>
      </c>
      <c r="H35" s="35"/>
      <c r="I35" s="40"/>
      <c r="J35" s="52"/>
      <c r="K35" s="187" t="s">
        <v>403</v>
      </c>
      <c r="L35" s="153" t="s">
        <v>183</v>
      </c>
      <c r="M35" s="38"/>
      <c r="N35" s="54"/>
      <c r="O35" s="142"/>
      <c r="P35" s="189" t="s">
        <v>388</v>
      </c>
      <c r="Q35" s="40"/>
      <c r="R35" s="56"/>
      <c r="S35" s="52"/>
      <c r="T35" s="57"/>
      <c r="U35" s="57"/>
      <c r="V35" s="44"/>
      <c r="W35" s="44"/>
      <c r="X35" s="46">
        <v>3</v>
      </c>
      <c r="Y35" s="46"/>
      <c r="Z35" s="58"/>
      <c r="AA35" s="47"/>
      <c r="AB35" s="47"/>
      <c r="AC35" s="48"/>
      <c r="AD35" s="59"/>
      <c r="AE35" s="49"/>
      <c r="AF35" s="164"/>
      <c r="AG35" s="143"/>
      <c r="AH35" s="143"/>
      <c r="AI35" s="163"/>
      <c r="AJ35" s="408"/>
      <c r="AK35" s="420"/>
      <c r="AL35" s="418"/>
      <c r="AM35" s="418"/>
      <c r="AN35" s="419"/>
    </row>
    <row r="36" spans="1:40" ht="18" customHeight="1" thickBot="1" thickTop="1">
      <c r="A36" s="32" t="s">
        <v>389</v>
      </c>
      <c r="B36" s="50"/>
      <c r="C36" s="50"/>
      <c r="D36" s="51"/>
      <c r="E36" s="357"/>
      <c r="F36" s="35"/>
      <c r="G36" s="35" t="s">
        <v>398</v>
      </c>
      <c r="H36" s="35"/>
      <c r="I36" s="40"/>
      <c r="J36" s="52"/>
      <c r="K36" s="53"/>
      <c r="L36" s="53"/>
      <c r="M36" s="38"/>
      <c r="N36" s="54"/>
      <c r="O36" s="142"/>
      <c r="P36" s="143"/>
      <c r="Q36" s="40"/>
      <c r="R36" s="56"/>
      <c r="S36" s="52"/>
      <c r="T36" s="57"/>
      <c r="U36" s="57"/>
      <c r="V36" s="44"/>
      <c r="W36" s="44"/>
      <c r="X36" s="46">
        <v>4</v>
      </c>
      <c r="Y36" s="46"/>
      <c r="Z36" s="58"/>
      <c r="AA36" s="104"/>
      <c r="AB36" s="47"/>
      <c r="AC36" s="48"/>
      <c r="AD36" s="59"/>
      <c r="AE36" s="105"/>
      <c r="AF36" s="164"/>
      <c r="AG36" s="143"/>
      <c r="AH36" s="143"/>
      <c r="AI36" s="163"/>
      <c r="AJ36" s="408"/>
      <c r="AK36" s="420"/>
      <c r="AL36" s="418"/>
      <c r="AM36" s="418"/>
      <c r="AN36" s="419"/>
    </row>
    <row r="37" spans="1:40" ht="18" customHeight="1" thickBot="1" thickTop="1">
      <c r="A37" s="264" t="s">
        <v>95</v>
      </c>
      <c r="B37" s="134"/>
      <c r="C37" s="134"/>
      <c r="D37" s="135"/>
      <c r="E37" s="388"/>
      <c r="F37" s="91"/>
      <c r="G37" s="92"/>
      <c r="H37" s="92"/>
      <c r="I37" s="136"/>
      <c r="J37" s="93"/>
      <c r="K37" s="93"/>
      <c r="L37" s="93"/>
      <c r="M37" s="94"/>
      <c r="N37" s="95"/>
      <c r="O37" s="154"/>
      <c r="P37" s="155"/>
      <c r="Q37" s="96"/>
      <c r="R37" s="96"/>
      <c r="S37" s="97"/>
      <c r="T37" s="98"/>
      <c r="U37" s="98"/>
      <c r="V37" s="99"/>
      <c r="W37" s="298"/>
      <c r="X37" s="100">
        <v>5</v>
      </c>
      <c r="Y37" s="100"/>
      <c r="Z37" s="184"/>
      <c r="AA37" s="299"/>
      <c r="AB37" s="101"/>
      <c r="AC37" s="102"/>
      <c r="AD37" s="300"/>
      <c r="AE37" s="301"/>
      <c r="AF37" s="302"/>
      <c r="AG37" s="155"/>
      <c r="AH37" s="155"/>
      <c r="AI37" s="303"/>
      <c r="AJ37" s="270"/>
      <c r="AK37" s="421"/>
      <c r="AL37" s="422"/>
      <c r="AM37" s="422"/>
      <c r="AN37" s="423"/>
    </row>
    <row r="38" spans="8:29" ht="21.75" customHeight="1">
      <c r="H38" s="278" t="s">
        <v>294</v>
      </c>
      <c r="I38" s="308">
        <f>SUM(I13:I37)</f>
        <v>50726361.77</v>
      </c>
      <c r="X38" s="279" t="s">
        <v>295</v>
      </c>
      <c r="Y38" s="305">
        <f>SUM(Y13:Y37)</f>
        <v>37589557.48022362</v>
      </c>
      <c r="Z38" s="308">
        <f>SUM(Z13:Z37)</f>
        <v>46072880.28</v>
      </c>
      <c r="AB38" s="308">
        <f>SUM(AB13:AB37)</f>
        <v>0</v>
      </c>
      <c r="AC38" s="280" t="s">
        <v>296</v>
      </c>
    </row>
  </sheetData>
  <sheetProtection/>
  <mergeCells count="45">
    <mergeCell ref="AK33:AK37"/>
    <mergeCell ref="AL33:AL37"/>
    <mergeCell ref="AM33:AM37"/>
    <mergeCell ref="AN33:AN37"/>
    <mergeCell ref="AK23:AK27"/>
    <mergeCell ref="AL23:AL27"/>
    <mergeCell ref="AM23:AM27"/>
    <mergeCell ref="AN23:AN27"/>
    <mergeCell ref="AK28:AK32"/>
    <mergeCell ref="AL28:AL32"/>
    <mergeCell ref="AM28:AM32"/>
    <mergeCell ref="AN28:AN32"/>
    <mergeCell ref="E23:E27"/>
    <mergeCell ref="AJ23:AJ26"/>
    <mergeCell ref="E28:E32"/>
    <mergeCell ref="AJ28:AJ31"/>
    <mergeCell ref="E33:E37"/>
    <mergeCell ref="AJ33:AJ36"/>
    <mergeCell ref="A4:AI4"/>
    <mergeCell ref="AH11:AH12"/>
    <mergeCell ref="AI11:AI12"/>
    <mergeCell ref="E13:E17"/>
    <mergeCell ref="B10:C10"/>
    <mergeCell ref="AJ13:AJ17"/>
    <mergeCell ref="A7:K7"/>
    <mergeCell ref="E10:E12"/>
    <mergeCell ref="AN8:AN12"/>
    <mergeCell ref="E18:E22"/>
    <mergeCell ref="J10:K10"/>
    <mergeCell ref="L10:L12"/>
    <mergeCell ref="AF10:AF12"/>
    <mergeCell ref="AM13:AM17"/>
    <mergeCell ref="AN13:AN17"/>
    <mergeCell ref="AL18:AL22"/>
    <mergeCell ref="AM18:AM22"/>
    <mergeCell ref="AN18:AN22"/>
    <mergeCell ref="AK8:AK12"/>
    <mergeCell ref="AL8:AL12"/>
    <mergeCell ref="AM8:AM12"/>
    <mergeCell ref="K16:L17"/>
    <mergeCell ref="K21:L22"/>
    <mergeCell ref="AJ18:AJ22"/>
    <mergeCell ref="AK13:AK17"/>
    <mergeCell ref="AK18:AK22"/>
    <mergeCell ref="AL13:AL17"/>
  </mergeCells>
  <printOptions horizontalCentered="1" verticalCentered="1"/>
  <pageMargins left="0.3937007874015748" right="0.3937007874015748" top="0" bottom="0" header="0" footer="0"/>
  <pageSetup fitToWidth="2" horizontalDpi="300" verticalDpi="300" orientation="landscape" scale="51" r:id="rId2"/>
  <headerFooter alignWithMargins="0">
    <oddFooter>&amp;L&amp;11Archivo&amp;"Arial,Negrita" Obrapubl2016.XLS.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ARQ. MUÑOZ</dc:creator>
  <cp:keywords/>
  <dc:description/>
  <cp:lastModifiedBy>Usuario</cp:lastModifiedBy>
  <cp:lastPrinted>2016-11-28T19:13:49Z</cp:lastPrinted>
  <dcterms:created xsi:type="dcterms:W3CDTF">2000-03-07T16:21:29Z</dcterms:created>
  <dcterms:modified xsi:type="dcterms:W3CDTF">2017-05-04T20:29:54Z</dcterms:modified>
  <cp:category/>
  <cp:version/>
  <cp:contentType/>
  <cp:contentStatus/>
</cp:coreProperties>
</file>