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'Hoja1'!$A$1:$AJ$50</definedName>
    <definedName name="_xlnm.Print_Area" localSheetId="1">'Hoja2'!$A$1:$AJ$46</definedName>
    <definedName name="_xlnm.Print_Area" localSheetId="2">'Hoja3'!$A$1:$AJ$44</definedName>
    <definedName name="_xlnm.Print_Area" localSheetId="3">'Hoja4'!$A$1:$AJ$49</definedName>
  </definedNames>
  <calcPr fullCalcOnLoad="1"/>
</workbook>
</file>

<file path=xl/sharedStrings.xml><?xml version="1.0" encoding="utf-8"?>
<sst xmlns="http://schemas.openxmlformats.org/spreadsheetml/2006/main" count="1103" uniqueCount="446">
  <si>
    <t>Reporte al día :</t>
  </si>
  <si>
    <t>Elaboró :</t>
  </si>
  <si>
    <t>DATOS   DE</t>
  </si>
  <si>
    <t>DATOS   DEL   CONTRATO ,</t>
  </si>
  <si>
    <t>DATOS   DEL   CONTROL   Y</t>
  </si>
  <si>
    <t>LA   ADJUDICACION</t>
  </si>
  <si>
    <t>CONVENIO   Y/O   EXCEDENCIA</t>
  </si>
  <si>
    <t>SEGUIMIENTO   ADMINISTRATIVO</t>
  </si>
  <si>
    <t>Por concurso</t>
  </si>
  <si>
    <t>Fecha de</t>
  </si>
  <si>
    <t>Importe</t>
  </si>
  <si>
    <t>Anticipo</t>
  </si>
  <si>
    <t>Garantías otorgadas</t>
  </si>
  <si>
    <t>Anticipo otorgado</t>
  </si>
  <si>
    <t>Fecha</t>
  </si>
  <si>
    <t>Avances Físicos ( % )</t>
  </si>
  <si>
    <t/>
  </si>
  <si>
    <t>Apertura</t>
  </si>
  <si>
    <t>Fallo</t>
  </si>
  <si>
    <t>notific. al</t>
  </si>
  <si>
    <t>Obra</t>
  </si>
  <si>
    <t>con</t>
  </si>
  <si>
    <t>Inicio</t>
  </si>
  <si>
    <t>Término</t>
  </si>
  <si>
    <t>total</t>
  </si>
  <si>
    <t>firma según</t>
  </si>
  <si>
    <t>Cumplimiento</t>
  </si>
  <si>
    <t>real de</t>
  </si>
  <si>
    <t>Según progr.</t>
  </si>
  <si>
    <t>Real a la</t>
  </si>
  <si>
    <t>Según</t>
  </si>
  <si>
    <t>Monto con</t>
  </si>
  <si>
    <t>acta entrega</t>
  </si>
  <si>
    <t>Supervisor</t>
  </si>
  <si>
    <t>( Fecha )</t>
  </si>
  <si>
    <t>contratista</t>
  </si>
  <si>
    <t>IVA</t>
  </si>
  <si>
    <t>( % )</t>
  </si>
  <si>
    <t>contrato</t>
  </si>
  <si>
    <t>inicio</t>
  </si>
  <si>
    <t>original</t>
  </si>
  <si>
    <t>fecha</t>
  </si>
  <si>
    <t>prórroga</t>
  </si>
  <si>
    <t>terminación</t>
  </si>
  <si>
    <t>recepción</t>
  </si>
  <si>
    <t>Monto Acum.</t>
  </si>
  <si>
    <t>y Avance ( % )</t>
  </si>
  <si>
    <t>Estimaciones presentadas por contratista</t>
  </si>
  <si>
    <t>Hoja 1</t>
  </si>
  <si>
    <t>de Adjudicación</t>
  </si>
  <si>
    <t>de Obra Pública</t>
  </si>
  <si>
    <t>CONTROL ADMINISTRATIVO Y SEGUIMIENTO DE LOS CONTRATOS DE</t>
  </si>
  <si>
    <t>OBRA PUBLICA Y DE SERVICIOS RELACIONADOS CON LAS MISMAS</t>
  </si>
  <si>
    <t>Subgerencia Técnica</t>
  </si>
  <si>
    <t>Sección de Control Administrativo                        y Auditoria Tcnica</t>
  </si>
  <si>
    <t>Monto por</t>
  </si>
  <si>
    <t>Empresa Contratista</t>
  </si>
  <si>
    <t>Nº y</t>
  </si>
  <si>
    <t>Por Comité</t>
  </si>
  <si>
    <t>Recursos Propios :</t>
  </si>
  <si>
    <t>PRODDER :</t>
  </si>
  <si>
    <t>Total Contratado :</t>
  </si>
  <si>
    <t>Ing. Carlos F.</t>
  </si>
  <si>
    <t>Torres Dávalos</t>
  </si>
  <si>
    <t>S.A. de C.V.</t>
  </si>
  <si>
    <t>Extraordinaria</t>
  </si>
  <si>
    <t>Concurso por Invitación</t>
  </si>
  <si>
    <t>* A los montos de las estimaciones reflejadas en el presente reporte deberá aplicársele la amortización del anticipo y la retención del 5 al millar, dando como resultado el monto neto a pagar a los contratistas.</t>
  </si>
  <si>
    <t>Período de ejecución y plazo del contrato o convenio</t>
  </si>
  <si>
    <t>Objeto de convenios</t>
  </si>
  <si>
    <t>Erogar/Cancelar</t>
  </si>
  <si>
    <r>
      <t>M</t>
    </r>
    <r>
      <rPr>
        <b/>
        <vertAlign val="superscript"/>
        <sz val="9"/>
        <rFont val="Avenir LT Std 55 Roman"/>
        <family val="0"/>
      </rPr>
      <t>2</t>
    </r>
    <r>
      <rPr>
        <b/>
        <sz val="9"/>
        <rFont val="Avenir LT Std 55 Roman"/>
        <family val="2"/>
      </rPr>
      <t xml:space="preserve"> / M</t>
    </r>
  </si>
  <si>
    <t>Costo por</t>
  </si>
  <si>
    <t>Beneficiarios</t>
  </si>
  <si>
    <r>
      <t>M</t>
    </r>
    <r>
      <rPr>
        <b/>
        <vertAlign val="superscript"/>
        <sz val="9"/>
        <rFont val="Avenir LT Std 55 Roman"/>
        <family val="0"/>
      </rPr>
      <t>2</t>
    </r>
    <r>
      <rPr>
        <b/>
        <sz val="9"/>
        <rFont val="Avenir LT Std 55 Roman"/>
        <family val="2"/>
      </rPr>
      <t>/M</t>
    </r>
  </si>
  <si>
    <t>Directos</t>
  </si>
  <si>
    <t>Indirectos</t>
  </si>
  <si>
    <t>asignado</t>
  </si>
  <si>
    <t>Objetivo relacionado</t>
  </si>
  <si>
    <t>con el Plan Institucional</t>
  </si>
  <si>
    <t>de este Organismo</t>
  </si>
  <si>
    <t>N/A</t>
  </si>
  <si>
    <t>CONSTRUCCIÓN DE REDES, TANQUES, REBOMBEOS Y CONSTRUCCIÓN DE REDES Y  CÁRCAMOS, NECESARIOS PARA SATISFACER LA DEMANDA DE SERVICIO DE LOS NUEVOS HABITANTES DE LA CIUDAD.</t>
  </si>
  <si>
    <t>Gran Total Erogado :</t>
  </si>
  <si>
    <t>Subtotal por Erogar</t>
  </si>
  <si>
    <t>Colonia/Calle</t>
  </si>
  <si>
    <t>Total Erogado :</t>
  </si>
  <si>
    <t>Puerto Vallarta</t>
  </si>
  <si>
    <t>Nº de Contrato o Convenio</t>
  </si>
  <si>
    <t>Contrato concluido</t>
  </si>
  <si>
    <t>Monto cancelado</t>
  </si>
  <si>
    <t>Hoja 2</t>
  </si>
  <si>
    <t>Ing. Eraclio</t>
  </si>
  <si>
    <t>Galván Mendoza</t>
  </si>
  <si>
    <t>Monto Neto</t>
  </si>
  <si>
    <t>a Pagar</t>
  </si>
  <si>
    <t>Sexta Reunión</t>
  </si>
  <si>
    <t>Firma del Contrato o Convenio</t>
  </si>
  <si>
    <t>PRODI :</t>
  </si>
  <si>
    <t>Décima Segunda</t>
  </si>
  <si>
    <t>Reunión Extraordinaria</t>
  </si>
  <si>
    <t>Suministro e Instalación</t>
  </si>
  <si>
    <t>Constructora Dos Villas,</t>
  </si>
  <si>
    <t>Reprogramación</t>
  </si>
  <si>
    <t>Prórroga</t>
  </si>
  <si>
    <t>Ampliación en Tiempo y Monto</t>
  </si>
  <si>
    <t>Anticipos 2017 :</t>
  </si>
  <si>
    <t>Monto Ejercido en 2017</t>
  </si>
  <si>
    <t>Segunda Reunión</t>
  </si>
  <si>
    <t>Construcción del Cárcamo</t>
  </si>
  <si>
    <t>de Bombeo de Aguas</t>
  </si>
  <si>
    <t>Negras "Aquiles Serdán II"</t>
  </si>
  <si>
    <t>Emiliano Zapata</t>
  </si>
  <si>
    <t>Cuarta Reunión</t>
  </si>
  <si>
    <t>Constructora</t>
  </si>
  <si>
    <t>El Púlpito,</t>
  </si>
  <si>
    <t>ANTICIPOS</t>
  </si>
  <si>
    <t>CANCELADO</t>
  </si>
  <si>
    <t xml:space="preserve"> 4-Ago-2017</t>
  </si>
  <si>
    <t xml:space="preserve"> 25-Jul-2017</t>
  </si>
  <si>
    <t>del 1-Ago-2017</t>
  </si>
  <si>
    <t xml:space="preserve"> 1-Ago-2017</t>
  </si>
  <si>
    <t>Col. Campestre Cañadas</t>
  </si>
  <si>
    <t>Campestre Las</t>
  </si>
  <si>
    <t>Cañadas II</t>
  </si>
  <si>
    <t xml:space="preserve"> 7-Ago-2017</t>
  </si>
  <si>
    <t xml:space="preserve"> 7-Nov-2017</t>
  </si>
  <si>
    <t>Ampliación a la Red de</t>
  </si>
  <si>
    <t>Cañadas</t>
  </si>
  <si>
    <t>SEAPAL-2017-08-I3P</t>
  </si>
  <si>
    <t>Alcantarillado Sanitario de 10"</t>
  </si>
  <si>
    <t>de Ø, y Construcción de Subcolector</t>
  </si>
  <si>
    <t>en varias calles de la</t>
  </si>
  <si>
    <t>Octava Reunión</t>
  </si>
  <si>
    <t>del 22-Ago-2017</t>
  </si>
  <si>
    <t xml:space="preserve"> 17-Ago-2017</t>
  </si>
  <si>
    <t xml:space="preserve"> 22-Ago-2017</t>
  </si>
  <si>
    <t>SEAPAL-2017-09-I3P</t>
  </si>
  <si>
    <t>Constructora de Inmuebles</t>
  </si>
  <si>
    <t>Tecnológicos,</t>
  </si>
  <si>
    <t>Alcantarillado Sanitario en</t>
  </si>
  <si>
    <t xml:space="preserve"> 24-Ago-2017</t>
  </si>
  <si>
    <t xml:space="preserve"> 9-Nov-2017</t>
  </si>
  <si>
    <t xml:space="preserve"> 23-Ago-2017</t>
  </si>
  <si>
    <t>SEAPAL-2017-10-I3P</t>
  </si>
  <si>
    <t>KP Constructora e</t>
  </si>
  <si>
    <t>Inmobiliaria,</t>
  </si>
  <si>
    <t xml:space="preserve"> 3884-02712-5</t>
  </si>
  <si>
    <t xml:space="preserve"> 3884-02714-3</t>
  </si>
  <si>
    <t xml:space="preserve"> 19-Sep-2017</t>
  </si>
  <si>
    <t xml:space="preserve"> 5-Dic-2017</t>
  </si>
  <si>
    <t xml:space="preserve"> 20-Sep-2017</t>
  </si>
  <si>
    <t xml:space="preserve"> 6-Dic-2017</t>
  </si>
  <si>
    <t>del 9-Nov-2017</t>
  </si>
  <si>
    <t xml:space="preserve"> 6-Nov-2017</t>
  </si>
  <si>
    <t>Ampliación a la Red de Agua</t>
  </si>
  <si>
    <t xml:space="preserve"> 14-Nov-2017</t>
  </si>
  <si>
    <t xml:space="preserve"> 29-Dic-2017</t>
  </si>
  <si>
    <t xml:space="preserve"> 10-Nov-2017</t>
  </si>
  <si>
    <t>SEAPAL-2017-15-CONSTRUCCIÓN DE BEBEDEROS ESCOLARES Y EN ESPACIOS PÚBLICOS (ETAPA V)-I3P</t>
  </si>
  <si>
    <t>Construcción de Bebederos</t>
  </si>
  <si>
    <t>Escolares y en Espacios</t>
  </si>
  <si>
    <t>Públicos ( Etapa V ), en varios</t>
  </si>
  <si>
    <t>puntos de la Ciudad</t>
  </si>
  <si>
    <t xml:space="preserve"> 3884-02826-9</t>
  </si>
  <si>
    <t xml:space="preserve"> 3884-02825-0</t>
  </si>
  <si>
    <t xml:space="preserve"> 24-Nov-2017</t>
  </si>
  <si>
    <t>APAUR :</t>
  </si>
  <si>
    <t>1 ( Convenio )</t>
  </si>
  <si>
    <t xml:space="preserve"> 8-Nov-2017</t>
  </si>
  <si>
    <t xml:space="preserve"> 15-Feb-2018</t>
  </si>
  <si>
    <t xml:space="preserve"> 31-Ene-2018</t>
  </si>
  <si>
    <t xml:space="preserve"> 7-Dic-2017</t>
  </si>
  <si>
    <t xml:space="preserve"> 19-Ene-2018</t>
  </si>
  <si>
    <t xml:space="preserve"> 1-Feb-2018</t>
  </si>
  <si>
    <t>3,475.22 ml</t>
  </si>
  <si>
    <t>22 Módulos</t>
  </si>
  <si>
    <t>2 ( Convenio )</t>
  </si>
  <si>
    <t xml:space="preserve"> 30-Dic-2017</t>
  </si>
  <si>
    <t xml:space="preserve"> 1-Mar-2018</t>
  </si>
  <si>
    <t>PROGRAMA DE EGRESOS PARA OBRAS DE INVERSION 2018</t>
  </si>
  <si>
    <t xml:space="preserve"> 3-Abr-2018</t>
  </si>
  <si>
    <t xml:space="preserve"> 5-Abr-2018</t>
  </si>
  <si>
    <t>del 5-Abr-2018</t>
  </si>
  <si>
    <t>SEAPAL-2018-01-CONSTRUCCIÓN DEL CÁRCAMO DE BOMBEO "AQUILES SERDÁN II"-I3P</t>
  </si>
  <si>
    <t xml:space="preserve"> 11-Abr-2018</t>
  </si>
  <si>
    <t xml:space="preserve"> 11-Jul-2018</t>
  </si>
  <si>
    <t xml:space="preserve"> 9-Abr-2018</t>
  </si>
  <si>
    <t>del 13-Abr-2018</t>
  </si>
  <si>
    <t xml:space="preserve"> 13-Abr-2018</t>
  </si>
  <si>
    <t>de Descargas Domiciliarias</t>
  </si>
  <si>
    <t xml:space="preserve"> 17-Abr-2018</t>
  </si>
  <si>
    <t>SEAPAL-2018-04-PRODDER (1)-I3P</t>
  </si>
  <si>
    <t>SEAPAL-2018-05-PRODDER (2)-I3P</t>
  </si>
  <si>
    <t>Subtotal Contratado 2018 :</t>
  </si>
  <si>
    <t>Pago de Pasivos de contratos asignados en el 2017 :</t>
  </si>
  <si>
    <t>Monto Ejercido en 2018</t>
  </si>
  <si>
    <t>Gran Total Contratado 2018 :</t>
  </si>
  <si>
    <t>Gran Total (Pago de Pasivos 2017 y Contratado 2018) :</t>
  </si>
  <si>
    <t>Anticipos 2018 :</t>
  </si>
  <si>
    <t>Anticipos pagados en 2017 :</t>
  </si>
  <si>
    <t>Subtotal Erogado 2018 :</t>
  </si>
  <si>
    <t>MACAMU Ingeniería,</t>
  </si>
  <si>
    <t xml:space="preserve"> 12-Abr-2018</t>
  </si>
  <si>
    <t>SEAPAL-2018-02-SUMINISTRO E INSTALACIÓN DE TOMAS Y DESCARGAS DOMICILIARIAS EN DIFERENTES PUNTOS DE LA CIUDAD-I3P</t>
  </si>
  <si>
    <t>de Tomas y Descargas</t>
  </si>
  <si>
    <t>Domiciliarias</t>
  </si>
  <si>
    <t xml:space="preserve"> 23-Abr-2018</t>
  </si>
  <si>
    <t xml:space="preserve"> 22-Jun-2018</t>
  </si>
  <si>
    <t>SEAPAL-2018-03-SUMINISTRO E INSTALACIÓN DE DESCARGAS DOMICILIARIAS EN COL. CAMPESTRE LAS CAÑADAS I Y CAÑADAS II-I3P</t>
  </si>
  <si>
    <t>en Col. Campestre Las</t>
  </si>
  <si>
    <t>Cañadas I y Cañadas II</t>
  </si>
  <si>
    <t>Cañadas I y II</t>
  </si>
  <si>
    <t>del 26-Abr-2018</t>
  </si>
  <si>
    <t xml:space="preserve"> 26-Abr-2018</t>
  </si>
  <si>
    <t>Potable en Diferentes</t>
  </si>
  <si>
    <t>Puntos de la Ciudad</t>
  </si>
  <si>
    <t xml:space="preserve"> 31-Jul-2018</t>
  </si>
  <si>
    <t xml:space="preserve"> 30-Abr-2018</t>
  </si>
  <si>
    <t xml:space="preserve"> 4-Abr-2018</t>
  </si>
  <si>
    <t>3,310.62 ml</t>
  </si>
  <si>
    <t xml:space="preserve"> 18A14460</t>
  </si>
  <si>
    <t xml:space="preserve"> 18A14464</t>
  </si>
  <si>
    <t xml:space="preserve"> 3884-02997-0</t>
  </si>
  <si>
    <t xml:space="preserve"> 3884-03002-8</t>
  </si>
  <si>
    <t>Mantilla &amp; Delgado</t>
  </si>
  <si>
    <t>Asociados,</t>
  </si>
  <si>
    <t>S. de R.L. de C.V.</t>
  </si>
  <si>
    <t>Subtotal Erogado Pasivos 2017 :</t>
  </si>
  <si>
    <t xml:space="preserve"> 4199-01332-4</t>
  </si>
  <si>
    <t xml:space="preserve"> 4199-01333-7</t>
  </si>
  <si>
    <t>RT Terraserías y</t>
  </si>
  <si>
    <t>Construcciones,</t>
  </si>
  <si>
    <t>Grupo Gerencial AP,</t>
  </si>
  <si>
    <t xml:space="preserve"> 3-May-2018</t>
  </si>
  <si>
    <t xml:space="preserve"> 2-May-2018</t>
  </si>
  <si>
    <t>Sr. Víctor Antonio</t>
  </si>
  <si>
    <t>Bravo Cuellar</t>
  </si>
  <si>
    <t>Ing. Arq. Marcos</t>
  </si>
  <si>
    <t>Díaz Carbajal</t>
  </si>
  <si>
    <t>del 22-May-2018</t>
  </si>
  <si>
    <t xml:space="preserve"> 18-May-2018</t>
  </si>
  <si>
    <t xml:space="preserve"> 22-May-2018</t>
  </si>
  <si>
    <t>Estudio de Conveniencia y</t>
  </si>
  <si>
    <t>Asesoría Estratégica para</t>
  </si>
  <si>
    <t>Desarrollar el Proyecto de</t>
  </si>
  <si>
    <t>Abastecimiento de Agua en</t>
  </si>
  <si>
    <t>Bloque, bajo un Esquema</t>
  </si>
  <si>
    <t>de APP</t>
  </si>
  <si>
    <t xml:space="preserve"> 28-May-2018</t>
  </si>
  <si>
    <t xml:space="preserve"> 28-Ago-2018</t>
  </si>
  <si>
    <t xml:space="preserve"> 25-May-2018</t>
  </si>
  <si>
    <t>Planeación, Sistemas</t>
  </si>
  <si>
    <t>y Control, S.A. de C.V.</t>
  </si>
  <si>
    <t>SEAPAL-2018-08-ESTUDIO DE CONVENIENCIA Y ASESORÍA ESTRATÉGICA PARA DESARROLLAR EL PROYECTO DE ABASTECIMIENTO DE AGUA EN BLOQUE DE PUERTO VALLARTA, JALISCO, BAJO UN ESQUEMA DE APP-I3P</t>
  </si>
  <si>
    <t xml:space="preserve"> 1º-Jul-2018</t>
  </si>
  <si>
    <t>Décima Reunión</t>
  </si>
  <si>
    <t>del 12-Jun-2018</t>
  </si>
  <si>
    <t xml:space="preserve"> 7-Jun-2018</t>
  </si>
  <si>
    <t xml:space="preserve"> 12-Jun-2018</t>
  </si>
  <si>
    <t>SEAPAL-2018-09-ELABORACIÓN DEL DIAGNÓSTICO Y PROYECTOS EJECUTIVOS DE LA INFRAESTRUCTURA HIDRÁULICA Y SANITARIA EN COLONIAS EMILIANO ZAPATA Y FRACC. MARINA VALLARTA, DE PUERTO VALLARTA, JALISCO-I3P</t>
  </si>
  <si>
    <t>Elaboración del Diagnóstico</t>
  </si>
  <si>
    <t>y Proyectos Ejecutivos de la</t>
  </si>
  <si>
    <t>Infraestructura Hidráulica y</t>
  </si>
  <si>
    <t>Sanitaria en Col. Emiliano</t>
  </si>
  <si>
    <t>Col. Emiliano Zapata</t>
  </si>
  <si>
    <t xml:space="preserve"> 18-Jun-2018</t>
  </si>
  <si>
    <t xml:space="preserve"> 31-Oct-2018</t>
  </si>
  <si>
    <t xml:space="preserve"> 15-Jun-2018</t>
  </si>
  <si>
    <t>SEAPAL-2018-10-ACTUALIZACIÓN DE ESTUDIOS Y PROYECTOS EJECUTIVOS PARA LA CONSTRUCCIÓN DE RED DE ALCANTARILLADO SANITARIO Y PLANTA DE TRATAMIENTO DE AGUA RESIDUAL EN LOCALIDADES RURALES DEL MUNICIPIO DE PUERTO VALLARTA, JALISCO-I3P</t>
  </si>
  <si>
    <t>Actualización de Estudios</t>
  </si>
  <si>
    <t>y Proyectos Ejecutivos para</t>
  </si>
  <si>
    <t>la Construcción de Red de</t>
  </si>
  <si>
    <t>Alcantarillado Sanitario y Pta.</t>
  </si>
  <si>
    <t>de Tratamiento de AR en</t>
  </si>
  <si>
    <t>Localidades Rurales</t>
  </si>
  <si>
    <t xml:space="preserve"> 3884-03023-1</t>
  </si>
  <si>
    <t xml:space="preserve"> 4-May-2018</t>
  </si>
  <si>
    <t xml:space="preserve"> 3884-03022-0</t>
  </si>
  <si>
    <t xml:space="preserve"> 3517-22808-0</t>
  </si>
  <si>
    <t xml:space="preserve"> 3517-22807-5</t>
  </si>
  <si>
    <t xml:space="preserve"> 4901-21777-6</t>
  </si>
  <si>
    <t xml:space="preserve"> 4901-21778-1</t>
  </si>
  <si>
    <t>KAFER Ingeniería,</t>
  </si>
  <si>
    <t>HIDROAMBIENTEC,</t>
  </si>
  <si>
    <t>La Desembocada,</t>
  </si>
  <si>
    <t>El Ranchito, El Cantón,</t>
  </si>
  <si>
    <t>El Colorado, El Zancudo</t>
  </si>
  <si>
    <t>y Tebelchía</t>
  </si>
  <si>
    <t>Zapata y Fracc. "Marina</t>
  </si>
  <si>
    <t>Vallarta"</t>
  </si>
  <si>
    <t>Fracc. "Marina Vallarta"</t>
  </si>
  <si>
    <t xml:space="preserve"> 16-Abr-2018</t>
  </si>
  <si>
    <t xml:space="preserve"> 14-Jul-2018</t>
  </si>
  <si>
    <t xml:space="preserve"> 31-May-2018</t>
  </si>
  <si>
    <t xml:space="preserve"> BKY-011-0009516</t>
  </si>
  <si>
    <t xml:space="preserve"> BKY-011-0009518</t>
  </si>
  <si>
    <t>Reunión de Consejo</t>
  </si>
  <si>
    <t>de Administración</t>
  </si>
  <si>
    <t>Adjudicación Directa</t>
  </si>
  <si>
    <t>Hoja 3</t>
  </si>
  <si>
    <t>SEAPAL-2018-11-AD</t>
  </si>
  <si>
    <t>Rehabilitación de la</t>
  </si>
  <si>
    <t>Infraestructura de la Planta</t>
  </si>
  <si>
    <t>Potabilizadora, Delegación</t>
  </si>
  <si>
    <t>Las Palmas</t>
  </si>
  <si>
    <t xml:space="preserve"> 18-Ago-2018</t>
  </si>
  <si>
    <t xml:space="preserve"> 3884-03129-0</t>
  </si>
  <si>
    <t xml:space="preserve"> 3884-03126-5</t>
  </si>
  <si>
    <t xml:space="preserve"> 5-Jul-2018</t>
  </si>
  <si>
    <t>del 12-Jul-2018</t>
  </si>
  <si>
    <t xml:space="preserve"> 12-Jul-2018</t>
  </si>
  <si>
    <t xml:space="preserve"> 19-Jul-2018</t>
  </si>
  <si>
    <t>SEAPAL-2018-12-PROYECTO EJECUTIVO DEL ABASTECIMIENTO DE AGUA A LA CIUDAD DE PUERTO VALLARTA, JALISCO-LPN</t>
  </si>
  <si>
    <t>Infraestructura Hidráulica</t>
  </si>
  <si>
    <t>y Servicios,</t>
  </si>
  <si>
    <t>Proyecto Ejecutivo de la</t>
  </si>
  <si>
    <t>Obra de Infraestructura</t>
  </si>
  <si>
    <t>Hidráulica para Abastecer</t>
  </si>
  <si>
    <t>de Agua Potable a la Ciudad</t>
  </si>
  <si>
    <t>de Puerto Vallarta.</t>
  </si>
  <si>
    <t xml:space="preserve"> 13-Jul-2018</t>
  </si>
  <si>
    <t xml:space="preserve"> 17-Jul-2018</t>
  </si>
  <si>
    <t xml:space="preserve"> 23-Jul-2018</t>
  </si>
  <si>
    <t xml:space="preserve"> 28-Nov-2018</t>
  </si>
  <si>
    <t>BKY-0011-0010870</t>
  </si>
  <si>
    <t>BKY-0011-0010871</t>
  </si>
  <si>
    <t xml:space="preserve"> 12-Sep-2018</t>
  </si>
  <si>
    <t xml:space="preserve"> 25-Abr-2018</t>
  </si>
  <si>
    <t xml:space="preserve"> 15-Jul-2018</t>
  </si>
  <si>
    <t xml:space="preserve"> 2-Jul-2018</t>
  </si>
  <si>
    <t xml:space="preserve"> 21-Jul-2018</t>
  </si>
  <si>
    <t xml:space="preserve"> 24-May-2018</t>
  </si>
  <si>
    <t xml:space="preserve"> 21-Ago-2018</t>
  </si>
  <si>
    <t>Licitación Pública Naional</t>
  </si>
  <si>
    <t xml:space="preserve"> 10-Ago-2018</t>
  </si>
  <si>
    <t>Décima Cuarta</t>
  </si>
  <si>
    <t>del 31-Jul-2018</t>
  </si>
  <si>
    <t xml:space="preserve"> 27-Jul-2018</t>
  </si>
  <si>
    <t>SEAPAL-2018-13-REHABILITACIÓN DE SANITARIOS EN INSTALACIONES CENTRALES DE SEAPAL-I3P</t>
  </si>
  <si>
    <t>Rehabilitación de Sanitarios</t>
  </si>
  <si>
    <t>en Instalaciones Centrales</t>
  </si>
  <si>
    <t>de Seapal Vallarta</t>
  </si>
  <si>
    <t>Col. Lázaro Cárdenas</t>
  </si>
  <si>
    <t xml:space="preserve"> 3-Ago-2018</t>
  </si>
  <si>
    <t xml:space="preserve"> 2-Ago-2018</t>
  </si>
  <si>
    <t xml:space="preserve"> 3884-03180-5</t>
  </si>
  <si>
    <t xml:space="preserve"> 3884-03181-8</t>
  </si>
  <si>
    <t>SEAPAL-2018-14-AMPLIACIÓN A LA RED DE ALCANTARILLADO SANITARIO EN DIFERENTES COLONIAS DE LA CIUDAD</t>
  </si>
  <si>
    <t>Construcciones</t>
  </si>
  <si>
    <t>VIKBRAK,</t>
  </si>
  <si>
    <t>Alcantarillado Sanitario</t>
  </si>
  <si>
    <t>en Diferentes Colonias</t>
  </si>
  <si>
    <t>de la Ciudad</t>
  </si>
  <si>
    <t xml:space="preserve"> 1187-02703-7</t>
  </si>
  <si>
    <t xml:space="preserve"> 1187-02704-0</t>
  </si>
  <si>
    <t>SEAPAL-2018-15-AMPLIACIÓN A LA RED DE ALCANTARILLADO SANITARIO EN DIFERENTES COLONIAS DE LA CIUDAD</t>
  </si>
  <si>
    <t>Desarrollos Habitacionales</t>
  </si>
  <si>
    <t>y Urbanización,</t>
  </si>
  <si>
    <t xml:space="preserve"> 3884-03169-2</t>
  </si>
  <si>
    <t xml:space="preserve"> 3884-03170-8</t>
  </si>
  <si>
    <t xml:space="preserve"> 10-Jul-2018</t>
  </si>
  <si>
    <t>SEAPAL-2018-16-AD</t>
  </si>
  <si>
    <t>Rehabilitación Emergente</t>
  </si>
  <si>
    <t>del Colector Centro Norte</t>
  </si>
  <si>
    <t>en Calle Colombia esquina</t>
  </si>
  <si>
    <t>Uruguay, Col. 5 de Diciembre</t>
  </si>
  <si>
    <t>Col. 5 de Diciembre</t>
  </si>
  <si>
    <t xml:space="preserve"> 3884-03168-9</t>
  </si>
  <si>
    <t xml:space="preserve"> 7-Ago-2018</t>
  </si>
  <si>
    <t>12.10 ml</t>
  </si>
  <si>
    <t>Gran Total Erogado Pasivos 2017 :</t>
  </si>
  <si>
    <t>Monto Neto Erogado 2018 :</t>
  </si>
  <si>
    <t>Monto Total Erogado 2018 :</t>
  </si>
  <si>
    <t>Gran Total por Erogar 2018 :</t>
  </si>
  <si>
    <t>Hoja 4</t>
  </si>
  <si>
    <t>Décima Sexta</t>
  </si>
  <si>
    <t>Licitación Pública Nacional</t>
  </si>
  <si>
    <t xml:space="preserve"> 20-Ago-2018</t>
  </si>
  <si>
    <t>SEAPAL-2018-17-APAUR-LPN</t>
  </si>
  <si>
    <t>Rehabilitación de 186.90 ml.</t>
  </si>
  <si>
    <t>del Tramo 5 ( Etapa VI ) del</t>
  </si>
  <si>
    <t>Colector Centro Norte, en</t>
  </si>
  <si>
    <t>Calle Bolivia entre Nicaragua</t>
  </si>
  <si>
    <t>y Guatemala, Col. 5 de Dic.</t>
  </si>
  <si>
    <t xml:space="preserve"> 30-Ago-2018</t>
  </si>
  <si>
    <t xml:space="preserve"> 23-Nov-2018</t>
  </si>
  <si>
    <t>SEAPAL-2018-18-APAUR-LPN</t>
  </si>
  <si>
    <t>Rehabilitación de 100.00 ml.</t>
  </si>
  <si>
    <t>Calle Colombia entre Uruguay</t>
  </si>
  <si>
    <t>y Panamá, Col. 5 de Dic.</t>
  </si>
  <si>
    <t xml:space="preserve"> 16-Ago-2018</t>
  </si>
  <si>
    <t>SEAPAL-2018-19-AD</t>
  </si>
  <si>
    <t>GAREY Construcciones,</t>
  </si>
  <si>
    <t>Reparación del Subcolector</t>
  </si>
  <si>
    <t>"Educación" de la Av. Politécnico</t>
  </si>
  <si>
    <t>Nacional entre Calle Secundaria</t>
  </si>
  <si>
    <t>y Calle Universidad deGDL</t>
  </si>
  <si>
    <t>Col. Educación</t>
  </si>
  <si>
    <t xml:space="preserve"> 17-Ago-2018</t>
  </si>
  <si>
    <t xml:space="preserve"> 31-Ago-2018</t>
  </si>
  <si>
    <t xml:space="preserve"> 13-Jun-2018</t>
  </si>
  <si>
    <t xml:space="preserve"> 21-Sep-2018</t>
  </si>
  <si>
    <t>del 31-Ago-2018</t>
  </si>
  <si>
    <t>Asociación en Participación</t>
  </si>
  <si>
    <t>entre B&amp;G Construcción y</t>
  </si>
  <si>
    <t>Rehabilitación de Redes,</t>
  </si>
  <si>
    <t>S.A. de C.V. y Grupo BARGO</t>
  </si>
  <si>
    <t>de México, S.A. de C.V.</t>
  </si>
  <si>
    <t xml:space="preserve"> 18-Sep-2018</t>
  </si>
  <si>
    <t xml:space="preserve"> 30-Nov-2018</t>
  </si>
  <si>
    <t xml:space="preserve"> 10-Sep-2018</t>
  </si>
  <si>
    <t>SEAPAL-2018-20-APAUR-LPN</t>
  </si>
  <si>
    <t>Rehabilitación de 130.26 ml.</t>
  </si>
  <si>
    <t>Calle Panamá y Brasil,</t>
  </si>
  <si>
    <t xml:space="preserve"> 17-Sep-2018</t>
  </si>
  <si>
    <t>Vigésima Reunión</t>
  </si>
  <si>
    <t>Décima Octava</t>
  </si>
  <si>
    <t xml:space="preserve"> 3-Sep-2018</t>
  </si>
  <si>
    <t xml:space="preserve"> 5-Sep-2018</t>
  </si>
  <si>
    <t>del 5-Sep-2018</t>
  </si>
  <si>
    <t>SEAPAL-2018-21-PRODDER (3)-I3P</t>
  </si>
  <si>
    <t>Impermeabilización Interior</t>
  </si>
  <si>
    <t>de 6 Tanques de Regulación</t>
  </si>
  <si>
    <t>de Agua, en Diferentes</t>
  </si>
  <si>
    <t xml:space="preserve"> 7-Sep-2018</t>
  </si>
  <si>
    <t>INPALA Construcciones,</t>
  </si>
  <si>
    <t xml:space="preserve"> 22-Ago-2018</t>
  </si>
  <si>
    <t xml:space="preserve"> 4-Sep-2018</t>
  </si>
  <si>
    <t xml:space="preserve"> 3884-03212-9</t>
  </si>
  <si>
    <t xml:space="preserve"> 3884-03213-2</t>
  </si>
  <si>
    <t>Cimentaciones Profundas</t>
  </si>
  <si>
    <t>PCA, S.A. de C.V.</t>
  </si>
  <si>
    <t xml:space="preserve"> 13-Sep-2018</t>
  </si>
  <si>
    <t>del 13-Sep-2018</t>
  </si>
  <si>
    <t xml:space="preserve"> 14-Septiembre-2018</t>
  </si>
  <si>
    <t>3,073.50 ml</t>
  </si>
  <si>
    <t>NA</t>
  </si>
  <si>
    <t>1,933 ml</t>
  </si>
  <si>
    <t>1,109.10 ml</t>
  </si>
  <si>
    <t>952.70 ml</t>
  </si>
  <si>
    <t>648.40 ml</t>
  </si>
  <si>
    <t>186.90 ml</t>
  </si>
  <si>
    <t>100.00 ml</t>
  </si>
  <si>
    <t>300.00 ml</t>
  </si>
  <si>
    <t>130.26 ml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</si>
</sst>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.00_ ;[Red]\-#,##0.00\ "/>
    <numFmt numFmtId="190" formatCode="dd/mm/\y\y\y\y"/>
    <numFmt numFmtId="191" formatCode="d\-mmm\-yyyy"/>
    <numFmt numFmtId="192" formatCode="d\-m\-yyyy"/>
    <numFmt numFmtId="193" formatCode="d\ &quot;de&quot;\ mmmm\ &quot;de&quot;\ yyyy"/>
    <numFmt numFmtId="194" formatCode="0.00000%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20"/>
      <color indexed="12"/>
      <name val="Avenir LT Std 55 Roman"/>
      <family val="2"/>
    </font>
    <font>
      <b/>
      <sz val="12"/>
      <name val="Avenir LT Std 55 Roman"/>
      <family val="2"/>
    </font>
    <font>
      <b/>
      <sz val="8"/>
      <name val="Avenir LT Std 55 Roman"/>
      <family val="2"/>
    </font>
    <font>
      <sz val="8"/>
      <name val="Avenir LT Std 55 Roman"/>
      <family val="2"/>
    </font>
    <font>
      <sz val="10"/>
      <name val="Avenir LT Std 55 Roman"/>
      <family val="2"/>
    </font>
    <font>
      <b/>
      <sz val="16"/>
      <color indexed="61"/>
      <name val="Avenir LT Std 55 Roman"/>
      <family val="2"/>
    </font>
    <font>
      <sz val="7"/>
      <color indexed="12"/>
      <name val="Avenir LT Std 55 Roman"/>
      <family val="2"/>
    </font>
    <font>
      <b/>
      <sz val="9"/>
      <name val="Avenir LT Std 55 Roman"/>
      <family val="2"/>
    </font>
    <font>
      <b/>
      <sz val="10.5"/>
      <name val="Avenir LT Std 55 Roman"/>
      <family val="2"/>
    </font>
    <font>
      <sz val="9"/>
      <name val="Avenir LT Std 55 Roman"/>
      <family val="2"/>
    </font>
    <font>
      <sz val="8.5"/>
      <name val="Avenir LT Std 55 Roman"/>
      <family val="2"/>
    </font>
    <font>
      <b/>
      <sz val="10"/>
      <name val="Avenir LT Std 55 Roman"/>
      <family val="2"/>
    </font>
    <font>
      <sz val="7.5"/>
      <name val="Avenir LT Std 55 Roman"/>
      <family val="2"/>
    </font>
    <font>
      <sz val="7"/>
      <name val="Avenir LT Std 55 Roman"/>
      <family val="2"/>
    </font>
    <font>
      <b/>
      <sz val="11"/>
      <name val="Avenir LT Std 55 Roman"/>
      <family val="2"/>
    </font>
    <font>
      <sz val="11"/>
      <name val="Avenir LT Std 55 Roman"/>
      <family val="2"/>
    </font>
    <font>
      <sz val="8.5"/>
      <name val="Arial"/>
      <family val="2"/>
    </font>
    <font>
      <b/>
      <vertAlign val="superscript"/>
      <sz val="9"/>
      <name val="Avenir LT Std 55 Roman"/>
      <family val="0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33" borderId="10" xfId="0" applyFont="1" applyFill="1" applyBorder="1" applyAlignment="1">
      <alignment horizontal="left" vertical="center"/>
    </xf>
    <xf numFmtId="193" fontId="10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4" fontId="18" fillId="0" borderId="15" xfId="0" applyNumberFormat="1" applyFont="1" applyBorder="1" applyAlignment="1">
      <alignment horizontal="center" vertical="center"/>
    </xf>
    <xf numFmtId="4" fontId="18" fillId="35" borderId="15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91" fontId="16" fillId="0" borderId="21" xfId="0" applyNumberFormat="1" applyFont="1" applyBorder="1" applyAlignment="1">
      <alignment horizontal="center" vertical="center" wrapText="1"/>
    </xf>
    <xf numFmtId="191" fontId="16" fillId="0" borderId="22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91" fontId="16" fillId="34" borderId="21" xfId="0" applyNumberFormat="1" applyFont="1" applyFill="1" applyBorder="1" applyAlignment="1">
      <alignment horizontal="center" vertical="center"/>
    </xf>
    <xf numFmtId="9" fontId="16" fillId="34" borderId="21" xfId="0" applyNumberFormat="1" applyFont="1" applyFill="1" applyBorder="1" applyAlignment="1">
      <alignment horizontal="center" vertical="center"/>
    </xf>
    <xf numFmtId="4" fontId="18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" fontId="14" fillId="34" borderId="21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2" fontId="9" fillId="34" borderId="21" xfId="0" applyNumberFormat="1" applyFont="1" applyFill="1" applyBorder="1" applyAlignment="1">
      <alignment horizontal="center" vertical="center"/>
    </xf>
    <xf numFmtId="2" fontId="18" fillId="36" borderId="21" xfId="0" applyNumberFormat="1" applyFont="1" applyFill="1" applyBorder="1" applyAlignment="1">
      <alignment horizontal="center" vertical="center"/>
    </xf>
    <xf numFmtId="188" fontId="16" fillId="34" borderId="23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6" fontId="10" fillId="34" borderId="21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5" fontId="16" fillId="0" borderId="21" xfId="0" applyNumberFormat="1" applyFont="1" applyBorder="1" applyAlignment="1">
      <alignment horizontal="center" vertical="center"/>
    </xf>
    <xf numFmtId="15" fontId="16" fillId="0" borderId="22" xfId="0" applyNumberFormat="1" applyFont="1" applyBorder="1" applyAlignment="1" quotePrefix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6" fillId="34" borderId="25" xfId="0" applyNumberFormat="1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4" fontId="10" fillId="34" borderId="21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4" fontId="16" fillId="34" borderId="23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5" fontId="16" fillId="0" borderId="27" xfId="0" applyNumberFormat="1" applyFont="1" applyBorder="1" applyAlignment="1">
      <alignment horizontal="center" vertical="center"/>
    </xf>
    <xf numFmtId="15" fontId="16" fillId="0" borderId="28" xfId="0" applyNumberFormat="1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" fontId="14" fillId="34" borderId="27" xfId="0" applyNumberFormat="1" applyFont="1" applyFill="1" applyBorder="1" applyAlignment="1">
      <alignment horizontal="center" vertical="center"/>
    </xf>
    <xf numFmtId="4" fontId="16" fillId="34" borderId="27" xfId="0" applyNumberFormat="1" applyFont="1" applyFill="1" applyBorder="1" applyAlignment="1">
      <alignment horizontal="center" vertical="center"/>
    </xf>
    <xf numFmtId="9" fontId="16" fillId="34" borderId="27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4" fontId="10" fillId="34" borderId="27" xfId="0" applyNumberFormat="1" applyFont="1" applyFill="1" applyBorder="1" applyAlignment="1">
      <alignment horizontal="center" vertical="center"/>
    </xf>
    <xf numFmtId="4" fontId="9" fillId="34" borderId="27" xfId="0" applyNumberFormat="1" applyFont="1" applyFill="1" applyBorder="1" applyAlignment="1">
      <alignment horizontal="center" vertical="center"/>
    </xf>
    <xf numFmtId="1" fontId="9" fillId="34" borderId="27" xfId="0" applyNumberFormat="1" applyFont="1" applyFill="1" applyBorder="1" applyAlignment="1">
      <alignment horizontal="center" vertical="center"/>
    </xf>
    <xf numFmtId="2" fontId="9" fillId="34" borderId="27" xfId="0" applyNumberFormat="1" applyFont="1" applyFill="1" applyBorder="1" applyAlignment="1">
      <alignment horizontal="center" vertical="center"/>
    </xf>
    <xf numFmtId="2" fontId="9" fillId="34" borderId="27" xfId="0" applyNumberFormat="1" applyFont="1" applyFill="1" applyBorder="1" applyAlignment="1" quotePrefix="1">
      <alignment horizontal="center" vertical="center"/>
    </xf>
    <xf numFmtId="188" fontId="16" fillId="34" borderId="29" xfId="0" applyNumberFormat="1" applyFont="1" applyFill="1" applyBorder="1" applyAlignment="1">
      <alignment horizontal="center" vertical="center"/>
    </xf>
    <xf numFmtId="2" fontId="18" fillId="34" borderId="30" xfId="0" applyNumberFormat="1" applyFont="1" applyFill="1" applyBorder="1" applyAlignment="1">
      <alignment horizontal="center" vertical="center"/>
    </xf>
    <xf numFmtId="2" fontId="18" fillId="34" borderId="27" xfId="0" applyNumberFormat="1" applyFont="1" applyFill="1" applyBorder="1" applyAlignment="1">
      <alignment horizontal="center" vertical="center"/>
    </xf>
    <xf numFmtId="16" fontId="10" fillId="34" borderId="27" xfId="0" applyNumberFormat="1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" fontId="16" fillId="34" borderId="31" xfId="0" applyNumberFormat="1" applyFont="1" applyFill="1" applyBorder="1" applyAlignment="1">
      <alignment horizontal="center" vertical="center"/>
    </xf>
    <xf numFmtId="9" fontId="16" fillId="34" borderId="31" xfId="0" applyNumberFormat="1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4" fontId="10" fillId="34" borderId="31" xfId="0" applyNumberFormat="1" applyFont="1" applyFill="1" applyBorder="1" applyAlignment="1">
      <alignment horizontal="center" vertical="center"/>
    </xf>
    <xf numFmtId="4" fontId="9" fillId="34" borderId="31" xfId="0" applyNumberFormat="1" applyFont="1" applyFill="1" applyBorder="1" applyAlignment="1">
      <alignment horizontal="center" vertical="center"/>
    </xf>
    <xf numFmtId="1" fontId="9" fillId="34" borderId="31" xfId="0" applyNumberFormat="1" applyFont="1" applyFill="1" applyBorder="1" applyAlignment="1">
      <alignment horizontal="center" vertical="center"/>
    </xf>
    <xf numFmtId="2" fontId="9" fillId="34" borderId="31" xfId="0" applyNumberFormat="1" applyFont="1" applyFill="1" applyBorder="1" applyAlignment="1">
      <alignment horizontal="center" vertical="center"/>
    </xf>
    <xf numFmtId="188" fontId="16" fillId="34" borderId="33" xfId="0" applyNumberFormat="1" applyFont="1" applyFill="1" applyBorder="1" applyAlignment="1">
      <alignment horizontal="center" vertical="center"/>
    </xf>
    <xf numFmtId="2" fontId="18" fillId="34" borderId="31" xfId="0" applyNumberFormat="1" applyFont="1" applyFill="1" applyBorder="1" applyAlignment="1">
      <alignment horizontal="center" vertical="center"/>
    </xf>
    <xf numFmtId="16" fontId="10" fillId="34" borderId="3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1" fillId="37" borderId="34" xfId="0" applyFont="1" applyFill="1" applyBorder="1" applyAlignment="1">
      <alignment/>
    </xf>
    <xf numFmtId="0" fontId="21" fillId="37" borderId="35" xfId="0" applyFont="1" applyFill="1" applyBorder="1" applyAlignment="1">
      <alignment horizontal="right" vertical="center"/>
    </xf>
    <xf numFmtId="0" fontId="11" fillId="37" borderId="35" xfId="0" applyFont="1" applyFill="1" applyBorder="1" applyAlignment="1">
      <alignment/>
    </xf>
    <xf numFmtId="0" fontId="9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19" fillId="0" borderId="36" xfId="0" applyFont="1" applyBorder="1" applyAlignment="1">
      <alignment horizontal="center" vertical="center"/>
    </xf>
    <xf numFmtId="2" fontId="18" fillId="34" borderId="25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37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/>
    </xf>
    <xf numFmtId="4" fontId="21" fillId="36" borderId="0" xfId="0" applyNumberFormat="1" applyFont="1" applyFill="1" applyAlignment="1">
      <alignment horizontal="right" vertical="center"/>
    </xf>
    <xf numFmtId="4" fontId="21" fillId="36" borderId="0" xfId="0" applyNumberFormat="1" applyFont="1" applyFill="1" applyBorder="1" applyAlignment="1">
      <alignment horizontal="right" vertical="center"/>
    </xf>
    <xf numFmtId="4" fontId="21" fillId="37" borderId="0" xfId="0" applyNumberFormat="1" applyFont="1" applyFill="1" applyBorder="1" applyAlignment="1">
      <alignment horizontal="right" vertical="center"/>
    </xf>
    <xf numFmtId="4" fontId="21" fillId="37" borderId="37" xfId="0" applyNumberFormat="1" applyFont="1" applyFill="1" applyBorder="1" applyAlignment="1">
      <alignment horizontal="right" vertical="center"/>
    </xf>
    <xf numFmtId="4" fontId="21" fillId="37" borderId="0" xfId="0" applyNumberFormat="1" applyFont="1" applyFill="1" applyAlignment="1">
      <alignment horizontal="right"/>
    </xf>
    <xf numFmtId="4" fontId="21" fillId="35" borderId="0" xfId="0" applyNumberFormat="1" applyFont="1" applyFill="1" applyAlignment="1">
      <alignment horizontal="center" vertical="center"/>
    </xf>
    <xf numFmtId="4" fontId="21" fillId="36" borderId="38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vertical="center"/>
    </xf>
    <xf numFmtId="0" fontId="10" fillId="34" borderId="40" xfId="0" applyFont="1" applyFill="1" applyBorder="1" applyAlignment="1">
      <alignment vertical="center"/>
    </xf>
    <xf numFmtId="4" fontId="18" fillId="0" borderId="40" xfId="0" applyNumberFormat="1" applyFont="1" applyBorder="1" applyAlignment="1">
      <alignment horizontal="center" vertical="center"/>
    </xf>
    <xf numFmtId="0" fontId="11" fillId="34" borderId="42" xfId="0" applyFont="1" applyFill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4" fontId="16" fillId="34" borderId="15" xfId="0" applyNumberFormat="1" applyFont="1" applyFill="1" applyBorder="1" applyAlignment="1" quotePrefix="1">
      <alignment horizontal="center" vertical="center"/>
    </xf>
    <xf numFmtId="4" fontId="18" fillId="36" borderId="21" xfId="0" applyNumberFormat="1" applyFont="1" applyFill="1" applyBorder="1" applyAlignment="1" quotePrefix="1">
      <alignment horizontal="center" vertical="center"/>
    </xf>
    <xf numFmtId="4" fontId="18" fillId="35" borderId="4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top" wrapText="1"/>
    </xf>
    <xf numFmtId="0" fontId="16" fillId="34" borderId="43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4" fontId="16" fillId="34" borderId="40" xfId="0" applyNumberFormat="1" applyFont="1" applyFill="1" applyBorder="1" applyAlignment="1" quotePrefix="1">
      <alignment horizontal="center" vertical="center"/>
    </xf>
    <xf numFmtId="15" fontId="16" fillId="0" borderId="31" xfId="0" applyNumberFormat="1" applyFont="1" applyBorder="1" applyAlignment="1">
      <alignment horizontal="center" vertical="center"/>
    </xf>
    <xf numFmtId="15" fontId="16" fillId="0" borderId="32" xfId="0" applyNumberFormat="1" applyFont="1" applyBorder="1" applyAlignment="1" quotePrefix="1">
      <alignment horizontal="center" vertical="center"/>
    </xf>
    <xf numFmtId="4" fontId="14" fillId="34" borderId="3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1" fillId="0" borderId="44" xfId="0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91" fontId="19" fillId="34" borderId="21" xfId="0" applyNumberFormat="1" applyFont="1" applyFill="1" applyBorder="1" applyAlignment="1">
      <alignment horizontal="center" vertical="center" wrapText="1"/>
    </xf>
    <xf numFmtId="4" fontId="18" fillId="39" borderId="21" xfId="0" applyNumberFormat="1" applyFont="1" applyFill="1" applyBorder="1" applyAlignment="1">
      <alignment horizontal="center" vertical="center"/>
    </xf>
    <xf numFmtId="4" fontId="16" fillId="39" borderId="23" xfId="0" applyNumberFormat="1" applyFont="1" applyFill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0" fontId="11" fillId="9" borderId="23" xfId="0" applyFont="1" applyFill="1" applyBorder="1" applyAlignment="1">
      <alignment vertical="center"/>
    </xf>
    <xf numFmtId="4" fontId="16" fillId="39" borderId="50" xfId="0" applyNumberFormat="1" applyFont="1" applyFill="1" applyBorder="1" applyAlignment="1">
      <alignment horizontal="center" vertical="center"/>
    </xf>
    <xf numFmtId="4" fontId="16" fillId="39" borderId="25" xfId="0" applyNumberFormat="1" applyFont="1" applyFill="1" applyBorder="1" applyAlignment="1">
      <alignment horizontal="center" vertical="center"/>
    </xf>
    <xf numFmtId="4" fontId="16" fillId="39" borderId="33" xfId="0" applyNumberFormat="1" applyFont="1" applyFill="1" applyBorder="1" applyAlignment="1">
      <alignment horizontal="center" vertical="center"/>
    </xf>
    <xf numFmtId="2" fontId="18" fillId="9" borderId="21" xfId="0" applyNumberFormat="1" applyFont="1" applyFill="1" applyBorder="1" applyAlignment="1">
      <alignment horizontal="center" vertical="center"/>
    </xf>
    <xf numFmtId="4" fontId="21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/>
    </xf>
    <xf numFmtId="15" fontId="16" fillId="39" borderId="21" xfId="0" applyNumberFormat="1" applyFont="1" applyFill="1" applyBorder="1" applyAlignment="1">
      <alignment horizontal="center" vertical="center"/>
    </xf>
    <xf numFmtId="191" fontId="16" fillId="39" borderId="22" xfId="0" applyNumberFormat="1" applyFont="1" applyFill="1" applyBorder="1" applyAlignment="1">
      <alignment horizontal="center" vertical="center"/>
    </xf>
    <xf numFmtId="4" fontId="18" fillId="14" borderId="40" xfId="0" applyNumberFormat="1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/>
    </xf>
    <xf numFmtId="0" fontId="21" fillId="39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1" fillId="39" borderId="0" xfId="0" applyNumberFormat="1" applyFont="1" applyFill="1" applyBorder="1" applyAlignment="1">
      <alignment vertical="center"/>
    </xf>
    <xf numFmtId="191" fontId="16" fillId="11" borderId="24" xfId="0" applyNumberFormat="1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vertical="center"/>
    </xf>
    <xf numFmtId="0" fontId="19" fillId="0" borderId="51" xfId="0" applyNumberFormat="1" applyFont="1" applyFill="1" applyBorder="1" applyAlignment="1">
      <alignment horizontal="center" vertical="center" wrapText="1"/>
    </xf>
    <xf numFmtId="4" fontId="11" fillId="34" borderId="21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91" fontId="16" fillId="0" borderId="21" xfId="0" applyNumberFormat="1" applyFont="1" applyBorder="1" applyAlignment="1" quotePrefix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2" fontId="18" fillId="34" borderId="54" xfId="0" applyNumberFormat="1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4" fontId="21" fillId="7" borderId="38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/>
    </xf>
    <xf numFmtId="0" fontId="21" fillId="7" borderId="35" xfId="0" applyFont="1" applyFill="1" applyBorder="1" applyAlignment="1">
      <alignment horizontal="right" vertical="center"/>
    </xf>
    <xf numFmtId="191" fontId="10" fillId="34" borderId="21" xfId="0" applyNumberFormat="1" applyFont="1" applyFill="1" applyBorder="1" applyAlignment="1">
      <alignment horizontal="center" vertical="center" wrapText="1"/>
    </xf>
    <xf numFmtId="4" fontId="16" fillId="14" borderId="21" xfId="0" applyNumberFormat="1" applyFont="1" applyFill="1" applyBorder="1" applyAlignment="1">
      <alignment horizontal="center" vertical="center"/>
    </xf>
    <xf numFmtId="4" fontId="18" fillId="39" borderId="21" xfId="0" applyNumberFormat="1" applyFont="1" applyFill="1" applyBorder="1" applyAlignment="1" quotePrefix="1">
      <alignment horizontal="center" vertical="center"/>
    </xf>
    <xf numFmtId="4" fontId="18" fillId="39" borderId="27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4" fontId="16" fillId="34" borderId="30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4" fillId="40" borderId="58" xfId="0" applyFont="1" applyFill="1" applyBorder="1" applyAlignment="1">
      <alignment horizontal="centerContinuous" vertical="center"/>
    </xf>
    <xf numFmtId="0" fontId="14" fillId="40" borderId="18" xfId="0" applyFont="1" applyFill="1" applyBorder="1" applyAlignment="1">
      <alignment horizontal="centerContinuous" vertical="center"/>
    </xf>
    <xf numFmtId="0" fontId="14" fillId="40" borderId="16" xfId="0" applyFont="1" applyFill="1" applyBorder="1" applyAlignment="1">
      <alignment horizontal="centerContinuous" vertical="center"/>
    </xf>
    <xf numFmtId="0" fontId="14" fillId="40" borderId="59" xfId="0" applyFont="1" applyFill="1" applyBorder="1" applyAlignment="1">
      <alignment horizontal="centerContinuous" vertical="center"/>
    </xf>
    <xf numFmtId="0" fontId="14" fillId="40" borderId="60" xfId="0" applyFont="1" applyFill="1" applyBorder="1" applyAlignment="1">
      <alignment horizontal="centerContinuous" vertical="center"/>
    </xf>
    <xf numFmtId="0" fontId="14" fillId="40" borderId="61" xfId="0" applyFont="1" applyFill="1" applyBorder="1" applyAlignment="1">
      <alignment horizontal="centerContinuous" vertical="center"/>
    </xf>
    <xf numFmtId="0" fontId="14" fillId="40" borderId="62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11" fillId="40" borderId="18" xfId="0" applyFont="1" applyFill="1" applyBorder="1" applyAlignment="1">
      <alignment horizontal="centerContinuous" vertical="center"/>
    </xf>
    <xf numFmtId="0" fontId="11" fillId="40" borderId="16" xfId="0" applyFont="1" applyFill="1" applyBorder="1" applyAlignment="1">
      <alignment horizontal="centerContinuous" vertical="center"/>
    </xf>
    <xf numFmtId="0" fontId="14" fillId="40" borderId="18" xfId="0" applyFont="1" applyFill="1" applyBorder="1" applyAlignment="1" quotePrefix="1">
      <alignment horizontal="centerContinuous" vertical="center"/>
    </xf>
    <xf numFmtId="0" fontId="11" fillId="40" borderId="63" xfId="0" applyFont="1" applyFill="1" applyBorder="1" applyAlignment="1">
      <alignment vertical="center"/>
    </xf>
    <xf numFmtId="0" fontId="11" fillId="40" borderId="60" xfId="0" applyFont="1" applyFill="1" applyBorder="1" applyAlignment="1">
      <alignment horizontal="centerContinuous" vertical="center"/>
    </xf>
    <xf numFmtId="0" fontId="11" fillId="40" borderId="61" xfId="0" applyFont="1" applyFill="1" applyBorder="1" applyAlignment="1">
      <alignment horizontal="centerContinuous" vertical="center"/>
    </xf>
    <xf numFmtId="0" fontId="11" fillId="40" borderId="0" xfId="0" applyFont="1" applyFill="1" applyBorder="1" applyAlignment="1">
      <alignment horizontal="centerContinuous" vertical="center"/>
    </xf>
    <xf numFmtId="0" fontId="15" fillId="40" borderId="64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1" fillId="40" borderId="65" xfId="0" applyFont="1" applyFill="1" applyBorder="1" applyAlignment="1">
      <alignment horizontal="centerContinuous" vertical="center"/>
    </xf>
    <xf numFmtId="0" fontId="14" fillId="40" borderId="0" xfId="0" applyFont="1" applyFill="1" applyBorder="1" applyAlignment="1">
      <alignment horizontal="center" vertical="center"/>
    </xf>
    <xf numFmtId="0" fontId="14" fillId="40" borderId="66" xfId="0" applyFont="1" applyFill="1" applyBorder="1" applyAlignment="1">
      <alignment horizontal="centerContinuous" vertical="center"/>
    </xf>
    <xf numFmtId="0" fontId="10" fillId="40" borderId="60" xfId="0" applyFont="1" applyFill="1" applyBorder="1" applyAlignment="1">
      <alignment horizontal="centerContinuous" vertical="center"/>
    </xf>
    <xf numFmtId="0" fontId="10" fillId="40" borderId="65" xfId="0" applyFont="1" applyFill="1" applyBorder="1" applyAlignment="1">
      <alignment horizontal="centerContinuous" vertical="center"/>
    </xf>
    <xf numFmtId="0" fontId="10" fillId="40" borderId="23" xfId="0" applyFont="1" applyFill="1" applyBorder="1" applyAlignment="1">
      <alignment horizontal="centerContinuous" vertical="center"/>
    </xf>
    <xf numFmtId="0" fontId="14" fillId="40" borderId="25" xfId="0" applyFont="1" applyFill="1" applyBorder="1" applyAlignment="1">
      <alignment horizontal="centerContinuous" vertical="center"/>
    </xf>
    <xf numFmtId="0" fontId="14" fillId="40" borderId="0" xfId="0" applyFont="1" applyFill="1" applyBorder="1" applyAlignment="1">
      <alignment horizontal="centerContinuous" vertical="center"/>
    </xf>
    <xf numFmtId="0" fontId="14" fillId="40" borderId="67" xfId="0" applyFont="1" applyFill="1" applyBorder="1" applyAlignment="1">
      <alignment horizontal="centerContinuous" vertical="center"/>
    </xf>
    <xf numFmtId="0" fontId="14" fillId="40" borderId="68" xfId="0" applyFont="1" applyFill="1" applyBorder="1" applyAlignment="1">
      <alignment horizontal="centerContinuous" vertical="center"/>
    </xf>
    <xf numFmtId="0" fontId="14" fillId="40" borderId="69" xfId="0" applyFont="1" applyFill="1" applyBorder="1" applyAlignment="1">
      <alignment horizontal="center" vertical="center"/>
    </xf>
    <xf numFmtId="0" fontId="14" fillId="40" borderId="21" xfId="0" applyFont="1" applyFill="1" applyBorder="1" applyAlignment="1" quotePrefix="1">
      <alignment horizontal="center" vertical="center"/>
    </xf>
    <xf numFmtId="0" fontId="14" fillId="40" borderId="68" xfId="0" applyFont="1" applyFill="1" applyBorder="1" applyAlignment="1">
      <alignment horizontal="center" vertical="center"/>
    </xf>
    <xf numFmtId="0" fontId="11" fillId="40" borderId="64" xfId="0" applyFont="1" applyFill="1" applyBorder="1" applyAlignment="1">
      <alignment vertical="center"/>
    </xf>
    <xf numFmtId="0" fontId="11" fillId="41" borderId="23" xfId="0" applyFont="1" applyFill="1" applyBorder="1" applyAlignment="1">
      <alignment vertical="center"/>
    </xf>
    <xf numFmtId="4" fontId="18" fillId="19" borderId="21" xfId="0" applyNumberFormat="1" applyFont="1" applyFill="1" applyBorder="1" applyAlignment="1" quotePrefix="1">
      <alignment horizontal="center" vertical="center"/>
    </xf>
    <xf numFmtId="0" fontId="11" fillId="39" borderId="0" xfId="0" applyFont="1" applyFill="1" applyBorder="1" applyAlignment="1">
      <alignment/>
    </xf>
    <xf numFmtId="4" fontId="21" fillId="39" borderId="0" xfId="0" applyNumberFormat="1" applyFont="1" applyFill="1" applyBorder="1" applyAlignment="1">
      <alignment horizontal="center" vertical="center"/>
    </xf>
    <xf numFmtId="0" fontId="10" fillId="39" borderId="44" xfId="0" applyFont="1" applyFill="1" applyBorder="1" applyAlignment="1">
      <alignment horizontal="left" vertical="center"/>
    </xf>
    <xf numFmtId="0" fontId="11" fillId="19" borderId="33" xfId="0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4" fillId="19" borderId="23" xfId="0" applyNumberFormat="1" applyFont="1" applyFill="1" applyBorder="1" applyAlignment="1">
      <alignment horizontal="center" vertical="center"/>
    </xf>
    <xf numFmtId="4" fontId="14" fillId="19" borderId="29" xfId="0" applyNumberFormat="1" applyFont="1" applyFill="1" applyBorder="1" applyAlignment="1">
      <alignment horizontal="center" vertical="center"/>
    </xf>
    <xf numFmtId="4" fontId="14" fillId="19" borderId="50" xfId="0" applyNumberFormat="1" applyFont="1" applyFill="1" applyBorder="1" applyAlignment="1">
      <alignment horizontal="center" vertical="center"/>
    </xf>
    <xf numFmtId="4" fontId="21" fillId="19" borderId="0" xfId="0" applyNumberFormat="1" applyFont="1" applyFill="1" applyAlignment="1">
      <alignment horizontal="center" vertical="center"/>
    </xf>
    <xf numFmtId="188" fontId="16" fillId="39" borderId="50" xfId="0" applyNumberFormat="1" applyFont="1" applyFill="1" applyBorder="1" applyAlignment="1">
      <alignment horizontal="center" vertical="center"/>
    </xf>
    <xf numFmtId="4" fontId="21" fillId="19" borderId="38" xfId="0" applyNumberFormat="1" applyFont="1" applyFill="1" applyBorder="1" applyAlignment="1">
      <alignment horizontal="center" vertical="center"/>
    </xf>
    <xf numFmtId="4" fontId="21" fillId="42" borderId="37" xfId="0" applyNumberFormat="1" applyFont="1" applyFill="1" applyBorder="1" applyAlignment="1">
      <alignment horizontal="right" vertical="center"/>
    </xf>
    <xf numFmtId="4" fontId="21" fillId="42" borderId="0" xfId="0" applyNumberFormat="1" applyFont="1" applyFill="1" applyAlignment="1">
      <alignment horizontal="right"/>
    </xf>
    <xf numFmtId="4" fontId="21" fillId="43" borderId="0" xfId="0" applyNumberFormat="1" applyFont="1" applyFill="1" applyAlignment="1">
      <alignment horizontal="center" vertical="center"/>
    </xf>
    <xf numFmtId="188" fontId="16" fillId="39" borderId="23" xfId="0" applyNumberFormat="1" applyFont="1" applyFill="1" applyBorder="1" applyAlignment="1">
      <alignment horizontal="center" vertical="center"/>
    </xf>
    <xf numFmtId="4" fontId="14" fillId="39" borderId="23" xfId="0" applyNumberFormat="1" applyFont="1" applyFill="1" applyBorder="1" applyAlignment="1">
      <alignment horizontal="center" vertical="center"/>
    </xf>
    <xf numFmtId="188" fontId="16" fillId="39" borderId="70" xfId="0" applyNumberFormat="1" applyFont="1" applyFill="1" applyBorder="1" applyAlignment="1">
      <alignment horizontal="center" vertical="center"/>
    </xf>
    <xf numFmtId="4" fontId="16" fillId="39" borderId="70" xfId="0" applyNumberFormat="1" applyFont="1" applyFill="1" applyBorder="1" applyAlignment="1">
      <alignment horizontal="center" vertical="center"/>
    </xf>
    <xf numFmtId="4" fontId="16" fillId="39" borderId="23" xfId="0" applyNumberFormat="1" applyFont="1" applyFill="1" applyBorder="1" applyAlignment="1">
      <alignment horizontal="center" vertical="center"/>
    </xf>
    <xf numFmtId="188" fontId="16" fillId="39" borderId="50" xfId="0" applyNumberFormat="1" applyFont="1" applyFill="1" applyBorder="1" applyAlignment="1">
      <alignment horizontal="center" vertical="center"/>
    </xf>
    <xf numFmtId="188" fontId="16" fillId="39" borderId="29" xfId="0" applyNumberFormat="1" applyFont="1" applyFill="1" applyBorder="1" applyAlignment="1">
      <alignment horizontal="center" vertical="center"/>
    </xf>
    <xf numFmtId="4" fontId="16" fillId="39" borderId="29" xfId="0" applyNumberFormat="1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4" fontId="21" fillId="42" borderId="0" xfId="0" applyNumberFormat="1" applyFont="1" applyFill="1" applyAlignment="1">
      <alignment horizontal="center" vertical="center"/>
    </xf>
    <xf numFmtId="0" fontId="23" fillId="0" borderId="21" xfId="0" applyFont="1" applyBorder="1" applyAlignment="1" quotePrefix="1">
      <alignment horizontal="center" vertical="center"/>
    </xf>
    <xf numFmtId="0" fontId="17" fillId="0" borderId="21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10" fontId="21" fillId="15" borderId="0" xfId="0" applyNumberFormat="1" applyFont="1" applyFill="1" applyAlignment="1">
      <alignment horizontal="center" vertical="center"/>
    </xf>
    <xf numFmtId="4" fontId="21" fillId="19" borderId="0" xfId="0" applyNumberFormat="1" applyFont="1" applyFill="1" applyAlignment="1">
      <alignment horizontal="right" vertical="center"/>
    </xf>
    <xf numFmtId="4" fontId="21" fillId="19" borderId="0" xfId="0" applyNumberFormat="1" applyFont="1" applyFill="1" applyBorder="1" applyAlignment="1">
      <alignment horizontal="right" vertical="center"/>
    </xf>
    <xf numFmtId="4" fontId="21" fillId="19" borderId="37" xfId="0" applyNumberFormat="1" applyFont="1" applyFill="1" applyBorder="1" applyAlignment="1">
      <alignment horizontal="right" vertical="center"/>
    </xf>
    <xf numFmtId="4" fontId="21" fillId="19" borderId="0" xfId="0" applyNumberFormat="1" applyFont="1" applyFill="1" applyAlignment="1">
      <alignment horizontal="right"/>
    </xf>
    <xf numFmtId="191" fontId="16" fillId="14" borderId="21" xfId="0" applyNumberFormat="1" applyFont="1" applyFill="1" applyBorder="1" applyAlignment="1">
      <alignment horizontal="center" vertical="center"/>
    </xf>
    <xf numFmtId="4" fontId="11" fillId="39" borderId="21" xfId="0" applyNumberFormat="1" applyFont="1" applyFill="1" applyBorder="1" applyAlignment="1">
      <alignment horizontal="center" vertical="center"/>
    </xf>
    <xf numFmtId="4" fontId="18" fillId="39" borderId="27" xfId="0" applyNumberFormat="1" applyFont="1" applyFill="1" applyBorder="1" applyAlignment="1" quotePrefix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/>
    </xf>
    <xf numFmtId="4" fontId="16" fillId="39" borderId="21" xfId="0" applyNumberFormat="1" applyFont="1" applyFill="1" applyBorder="1" applyAlignment="1">
      <alignment horizontal="center" vertical="center"/>
    </xf>
    <xf numFmtId="4" fontId="10" fillId="39" borderId="21" xfId="0" applyNumberFormat="1" applyFont="1" applyFill="1" applyBorder="1" applyAlignment="1">
      <alignment horizontal="center" vertical="center"/>
    </xf>
    <xf numFmtId="0" fontId="14" fillId="40" borderId="68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8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2" fontId="9" fillId="34" borderId="15" xfId="0" applyNumberFormat="1" applyFont="1" applyFill="1" applyBorder="1" applyAlignment="1">
      <alignment horizontal="center" vertical="center"/>
    </xf>
    <xf numFmtId="188" fontId="16" fillId="39" borderId="70" xfId="0" applyNumberFormat="1" applyFont="1" applyFill="1" applyBorder="1" applyAlignment="1">
      <alignment horizontal="center" vertical="center"/>
    </xf>
    <xf numFmtId="4" fontId="16" fillId="39" borderId="70" xfId="0" applyNumberFormat="1" applyFont="1" applyFill="1" applyBorder="1" applyAlignment="1">
      <alignment horizontal="center" vertical="center"/>
    </xf>
    <xf numFmtId="16" fontId="10" fillId="34" borderId="15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4" fontId="16" fillId="39" borderId="29" xfId="0" applyNumberFormat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" fontId="18" fillId="34" borderId="40" xfId="0" applyNumberFormat="1" applyFont="1" applyFill="1" applyBorder="1" applyAlignment="1">
      <alignment horizontal="center" vertical="center"/>
    </xf>
    <xf numFmtId="4" fontId="10" fillId="34" borderId="40" xfId="0" applyNumberFormat="1" applyFont="1" applyFill="1" applyBorder="1" applyAlignment="1">
      <alignment horizontal="center" vertical="center"/>
    </xf>
    <xf numFmtId="4" fontId="9" fillId="34" borderId="40" xfId="0" applyNumberFormat="1" applyFont="1" applyFill="1" applyBorder="1" applyAlignment="1">
      <alignment horizontal="center" vertical="center"/>
    </xf>
    <xf numFmtId="1" fontId="9" fillId="34" borderId="40" xfId="0" applyNumberFormat="1" applyFont="1" applyFill="1" applyBorder="1" applyAlignment="1">
      <alignment horizontal="center" vertical="center"/>
    </xf>
    <xf numFmtId="2" fontId="9" fillId="34" borderId="40" xfId="0" applyNumberFormat="1" applyFont="1" applyFill="1" applyBorder="1" applyAlignment="1">
      <alignment horizontal="center" vertical="center"/>
    </xf>
    <xf numFmtId="16" fontId="10" fillId="34" borderId="40" xfId="0" applyNumberFormat="1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4" fontId="1" fillId="19" borderId="21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vertical="center"/>
    </xf>
    <xf numFmtId="0" fontId="19" fillId="0" borderId="64" xfId="0" applyNumberFormat="1" applyFont="1" applyFill="1" applyBorder="1" applyAlignment="1">
      <alignment vertical="center"/>
    </xf>
    <xf numFmtId="15" fontId="10" fillId="0" borderId="0" xfId="0" applyNumberFormat="1" applyFont="1" applyBorder="1" applyAlignment="1">
      <alignment horizontal="center" vertical="center"/>
    </xf>
    <xf numFmtId="15" fontId="10" fillId="0" borderId="21" xfId="0" applyNumberFormat="1" applyFont="1" applyBorder="1" applyAlignment="1">
      <alignment horizontal="center" vertical="center"/>
    </xf>
    <xf numFmtId="188" fontId="16" fillId="34" borderId="68" xfId="0" applyNumberFormat="1" applyFont="1" applyFill="1" applyBorder="1" applyAlignment="1">
      <alignment horizontal="center" vertical="center"/>
    </xf>
    <xf numFmtId="4" fontId="16" fillId="34" borderId="68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vertical="center"/>
    </xf>
    <xf numFmtId="15" fontId="16" fillId="14" borderId="21" xfId="0" applyNumberFormat="1" applyFont="1" applyFill="1" applyBorder="1" applyAlignment="1">
      <alignment horizontal="center" vertical="center"/>
    </xf>
    <xf numFmtId="0" fontId="19" fillId="0" borderId="73" xfId="0" applyNumberFormat="1" applyFont="1" applyFill="1" applyBorder="1" applyAlignment="1">
      <alignment vertical="center"/>
    </xf>
    <xf numFmtId="0" fontId="14" fillId="40" borderId="68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191" fontId="16" fillId="39" borderId="21" xfId="0" applyNumberFormat="1" applyFont="1" applyFill="1" applyBorder="1" applyAlignment="1">
      <alignment horizontal="center" vertical="center"/>
    </xf>
    <xf numFmtId="191" fontId="10" fillId="0" borderId="69" xfId="0" applyNumberFormat="1" applyFont="1" applyBorder="1" applyAlignment="1">
      <alignment horizontal="center" vertical="center" wrapText="1"/>
    </xf>
    <xf numFmtId="191" fontId="10" fillId="0" borderId="25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4" fontId="18" fillId="14" borderId="15" xfId="0" applyNumberFormat="1" applyFont="1" applyFill="1" applyBorder="1" applyAlignment="1">
      <alignment horizontal="center" vertical="center"/>
    </xf>
    <xf numFmtId="15" fontId="16" fillId="44" borderId="21" xfId="0" applyNumberFormat="1" applyFont="1" applyFill="1" applyBorder="1" applyAlignment="1">
      <alignment horizontal="center" vertical="center"/>
    </xf>
    <xf numFmtId="0" fontId="14" fillId="40" borderId="68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191" fontId="19" fillId="39" borderId="21" xfId="0" applyNumberFormat="1" applyFont="1" applyFill="1" applyBorder="1" applyAlignment="1">
      <alignment horizontal="center" vertical="center" wrapText="1"/>
    </xf>
    <xf numFmtId="191" fontId="10" fillId="34" borderId="21" xfId="0" applyNumberFormat="1" applyFont="1" applyFill="1" applyBorder="1" applyAlignment="1">
      <alignment horizontal="center" vertical="center"/>
    </xf>
    <xf numFmtId="4" fontId="21" fillId="42" borderId="75" xfId="0" applyNumberFormat="1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 horizontal="left" vertical="center"/>
    </xf>
    <xf numFmtId="4" fontId="10" fillId="39" borderId="21" xfId="0" applyNumberFormat="1" applyFont="1" applyFill="1" applyBorder="1" applyAlignment="1" quotePrefix="1">
      <alignment horizontal="center" vertical="center"/>
    </xf>
    <xf numFmtId="4" fontId="18" fillId="42" borderId="21" xfId="0" applyNumberFormat="1" applyFont="1" applyFill="1" applyBorder="1" applyAlignment="1" quotePrefix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1" fillId="42" borderId="0" xfId="0" applyFont="1" applyFill="1" applyBorder="1" applyAlignment="1">
      <alignment horizontal="right" vertical="center"/>
    </xf>
    <xf numFmtId="0" fontId="11" fillId="42" borderId="0" xfId="0" applyFont="1" applyFill="1" applyAlignment="1">
      <alignment/>
    </xf>
    <xf numFmtId="4" fontId="18" fillId="41" borderId="15" xfId="0" applyNumberFormat="1" applyFont="1" applyFill="1" applyBorder="1" applyAlignment="1">
      <alignment horizontal="center" vertical="center"/>
    </xf>
    <xf numFmtId="191" fontId="10" fillId="39" borderId="21" xfId="0" applyNumberFormat="1" applyFont="1" applyFill="1" applyBorder="1" applyAlignment="1">
      <alignment horizontal="center" vertical="center"/>
    </xf>
    <xf numFmtId="15" fontId="16" fillId="11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188" fontId="16" fillId="34" borderId="68" xfId="0" applyNumberFormat="1" applyFont="1" applyFill="1" applyBorder="1" applyAlignment="1">
      <alignment horizontal="center" vertical="center"/>
    </xf>
    <xf numFmtId="4" fontId="16" fillId="34" borderId="68" xfId="0" applyNumberFormat="1" applyFont="1" applyFill="1" applyBorder="1" applyAlignment="1">
      <alignment horizontal="center" vertical="center"/>
    </xf>
    <xf numFmtId="188" fontId="16" fillId="34" borderId="33" xfId="0" applyNumberFormat="1" applyFont="1" applyFill="1" applyBorder="1" applyAlignment="1">
      <alignment horizontal="center" vertical="center"/>
    </xf>
    <xf numFmtId="4" fontId="16" fillId="39" borderId="33" xfId="0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vertical="top" wrapText="1"/>
    </xf>
    <xf numFmtId="0" fontId="16" fillId="0" borderId="48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9" fillId="0" borderId="43" xfId="0" applyNumberFormat="1" applyFont="1" applyFill="1" applyBorder="1" applyAlignment="1">
      <alignment vertical="center"/>
    </xf>
    <xf numFmtId="0" fontId="19" fillId="0" borderId="63" xfId="0" applyNumberFormat="1" applyFont="1" applyFill="1" applyBorder="1" applyAlignment="1">
      <alignment horizontal="center" vertical="center" wrapText="1"/>
    </xf>
    <xf numFmtId="0" fontId="19" fillId="0" borderId="64" xfId="0" applyNumberFormat="1" applyFont="1" applyFill="1" applyBorder="1" applyAlignment="1">
      <alignment horizontal="center" vertical="center" wrapText="1"/>
    </xf>
    <xf numFmtId="0" fontId="19" fillId="0" borderId="73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40" borderId="68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76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4" fillId="40" borderId="77" xfId="0" applyFont="1" applyFill="1" applyBorder="1" applyAlignment="1">
      <alignment horizontal="center" vertical="center"/>
    </xf>
    <xf numFmtId="0" fontId="14" fillId="40" borderId="4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left" vertical="top" wrapText="1"/>
    </xf>
    <xf numFmtId="0" fontId="8" fillId="34" borderId="35" xfId="0" applyFont="1" applyFill="1" applyBorder="1" applyAlignment="1">
      <alignment horizontal="left" vertical="top" wrapText="1"/>
    </xf>
    <xf numFmtId="0" fontId="8" fillId="34" borderId="78" xfId="0" applyFont="1" applyFill="1" applyBorder="1" applyAlignment="1">
      <alignment horizontal="left" vertical="top" wrapText="1"/>
    </xf>
    <xf numFmtId="0" fontId="14" fillId="40" borderId="79" xfId="0" applyFont="1" applyFill="1" applyBorder="1" applyAlignment="1">
      <alignment horizontal="center" vertical="center"/>
    </xf>
    <xf numFmtId="0" fontId="14" fillId="40" borderId="80" xfId="0" applyFont="1" applyFill="1" applyBorder="1" applyAlignment="1">
      <alignment horizontal="center" vertical="center"/>
    </xf>
    <xf numFmtId="0" fontId="14" fillId="40" borderId="81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14" fillId="40" borderId="82" xfId="0" applyFont="1" applyFill="1" applyBorder="1" applyAlignment="1">
      <alignment horizontal="center" vertical="center" wrapText="1"/>
    </xf>
    <xf numFmtId="0" fontId="14" fillId="40" borderId="83" xfId="0" applyFont="1" applyFill="1" applyBorder="1" applyAlignment="1">
      <alignment horizontal="center" vertical="center" wrapText="1"/>
    </xf>
    <xf numFmtId="0" fontId="14" fillId="40" borderId="77" xfId="0" applyFont="1" applyFill="1" applyBorder="1" applyAlignment="1">
      <alignment horizontal="center" vertical="center" wrapText="1"/>
    </xf>
    <xf numFmtId="0" fontId="14" fillId="40" borderId="45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center"/>
    </xf>
    <xf numFmtId="4" fontId="21" fillId="39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14</xdr:row>
      <xdr:rowOff>38100</xdr:rowOff>
    </xdr:from>
    <xdr:to>
      <xdr:col>13</xdr:col>
      <xdr:colOff>704850</xdr:colOff>
      <xdr:row>15</xdr:row>
      <xdr:rowOff>180975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2734925" y="3800475"/>
          <a:ext cx="1238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Adicional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Tiempo y Monto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</xdr:row>
      <xdr:rowOff>19050</xdr:rowOff>
    </xdr:from>
    <xdr:to>
      <xdr:col>2</xdr:col>
      <xdr:colOff>619125</xdr:colOff>
      <xdr:row>14</xdr:row>
      <xdr:rowOff>66675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1152525" y="3505200"/>
          <a:ext cx="1428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13</xdr:row>
      <xdr:rowOff>19050</xdr:rowOff>
    </xdr:from>
    <xdr:to>
      <xdr:col>2</xdr:col>
      <xdr:colOff>619125</xdr:colOff>
      <xdr:row>14</xdr:row>
      <xdr:rowOff>66675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152525" y="3505200"/>
          <a:ext cx="1428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39</xdr:row>
      <xdr:rowOff>19050</xdr:rowOff>
    </xdr:from>
    <xdr:to>
      <xdr:col>2</xdr:col>
      <xdr:colOff>619125</xdr:colOff>
      <xdr:row>40</xdr:row>
      <xdr:rowOff>66675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1152525" y="10582275"/>
          <a:ext cx="1428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39</xdr:row>
      <xdr:rowOff>19050</xdr:rowOff>
    </xdr:from>
    <xdr:to>
      <xdr:col>2</xdr:col>
      <xdr:colOff>619125</xdr:colOff>
      <xdr:row>40</xdr:row>
      <xdr:rowOff>66675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1152525" y="10582275"/>
          <a:ext cx="1428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23</xdr:row>
      <xdr:rowOff>19050</xdr:rowOff>
    </xdr:from>
    <xdr:to>
      <xdr:col>2</xdr:col>
      <xdr:colOff>619125</xdr:colOff>
      <xdr:row>24</xdr:row>
      <xdr:rowOff>66675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1152525" y="6267450"/>
          <a:ext cx="1428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23</xdr:row>
      <xdr:rowOff>19050</xdr:rowOff>
    </xdr:from>
    <xdr:to>
      <xdr:col>2</xdr:col>
      <xdr:colOff>619125</xdr:colOff>
      <xdr:row>24</xdr:row>
      <xdr:rowOff>66675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152525" y="6267450"/>
          <a:ext cx="1428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J51"/>
  <sheetViews>
    <sheetView showGridLines="0" tabSelected="1" zoomScale="80" zoomScaleNormal="80" zoomScalePageLayoutView="0" workbookViewId="0" topLeftCell="A1">
      <pane xSplit="9" ySplit="11" topLeftCell="AA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F14" sqref="AF14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6" width="11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1" width="12.7109375" style="0" customWidth="1"/>
    <col min="32" max="35" width="11.7109375" style="0" customWidth="1"/>
    <col min="36" max="36" width="30.7109375" style="0" customWidth="1"/>
    <col min="38" max="38" width="14.851562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 t="s">
        <v>435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51" t="s">
        <v>180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27"/>
    </row>
    <row r="7" spans="1:36" ht="34.5" customHeight="1" thickBot="1">
      <c r="A7" s="359" t="s">
        <v>67</v>
      </c>
      <c r="B7" s="360"/>
      <c r="C7" s="360"/>
      <c r="D7" s="360"/>
      <c r="E7" s="360"/>
      <c r="F7" s="360"/>
      <c r="G7" s="360"/>
      <c r="H7" s="360"/>
      <c r="I7" s="360"/>
      <c r="J7" s="360"/>
      <c r="K7" s="361"/>
      <c r="L7" s="125"/>
      <c r="M7" s="5"/>
      <c r="N7" s="172"/>
      <c r="O7" s="11" t="s">
        <v>97</v>
      </c>
      <c r="P7" s="5"/>
      <c r="Q7" s="5"/>
      <c r="R7" s="5"/>
      <c r="S7" s="5"/>
      <c r="T7" s="5"/>
      <c r="U7" s="5"/>
      <c r="V7" s="5"/>
      <c r="Y7" s="238"/>
      <c r="Z7" s="239" t="s">
        <v>196</v>
      </c>
      <c r="AA7" s="233"/>
      <c r="AB7" s="11" t="s">
        <v>90</v>
      </c>
      <c r="AC7" s="157"/>
      <c r="AD7" s="11" t="s">
        <v>89</v>
      </c>
      <c r="AE7" s="13"/>
      <c r="AF7" s="11"/>
      <c r="AG7" s="11"/>
      <c r="AH7" s="13"/>
      <c r="AI7" s="13"/>
      <c r="AJ7" s="13" t="s">
        <v>48</v>
      </c>
    </row>
    <row r="8" spans="1:36" ht="12.75">
      <c r="A8" s="201" t="s">
        <v>2</v>
      </c>
      <c r="B8" s="202"/>
      <c r="C8" s="202"/>
      <c r="D8" s="203"/>
      <c r="E8" s="202" t="s">
        <v>3</v>
      </c>
      <c r="F8" s="210"/>
      <c r="G8" s="210"/>
      <c r="H8" s="210"/>
      <c r="I8" s="210"/>
      <c r="J8" s="210"/>
      <c r="K8" s="210"/>
      <c r="L8" s="210"/>
      <c r="M8" s="210"/>
      <c r="N8" s="211"/>
      <c r="O8" s="212" t="s">
        <v>4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0"/>
      <c r="AG8" s="210"/>
      <c r="AH8" s="210"/>
      <c r="AI8" s="210"/>
      <c r="AJ8" s="213"/>
    </row>
    <row r="9" spans="1:36" ht="12.75">
      <c r="A9" s="204" t="s">
        <v>5</v>
      </c>
      <c r="B9" s="205"/>
      <c r="C9" s="205"/>
      <c r="D9" s="206"/>
      <c r="E9" s="205" t="s">
        <v>6</v>
      </c>
      <c r="F9" s="214"/>
      <c r="G9" s="214"/>
      <c r="H9" s="214"/>
      <c r="I9" s="214"/>
      <c r="J9" s="214"/>
      <c r="K9" s="214"/>
      <c r="L9" s="214"/>
      <c r="M9" s="214"/>
      <c r="N9" s="215"/>
      <c r="O9" s="205" t="s">
        <v>7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216"/>
      <c r="AG9" s="216"/>
      <c r="AH9" s="216"/>
      <c r="AI9" s="216"/>
      <c r="AJ9" s="217" t="s">
        <v>78</v>
      </c>
    </row>
    <row r="10" spans="1:36" ht="39.75" customHeight="1">
      <c r="A10" s="207" t="s">
        <v>58</v>
      </c>
      <c r="B10" s="362" t="s">
        <v>8</v>
      </c>
      <c r="C10" s="363"/>
      <c r="D10" s="208" t="s">
        <v>9</v>
      </c>
      <c r="E10" s="368" t="s">
        <v>88</v>
      </c>
      <c r="F10" s="218"/>
      <c r="G10" s="218"/>
      <c r="H10" s="218"/>
      <c r="I10" s="218" t="s">
        <v>10</v>
      </c>
      <c r="J10" s="366" t="s">
        <v>68</v>
      </c>
      <c r="K10" s="367"/>
      <c r="L10" s="364" t="s">
        <v>69</v>
      </c>
      <c r="M10" s="218" t="s">
        <v>11</v>
      </c>
      <c r="N10" s="208" t="s">
        <v>9</v>
      </c>
      <c r="O10" s="205" t="s">
        <v>12</v>
      </c>
      <c r="P10" s="219"/>
      <c r="Q10" s="205" t="s">
        <v>13</v>
      </c>
      <c r="R10" s="219"/>
      <c r="S10" s="220" t="s">
        <v>14</v>
      </c>
      <c r="T10" s="221" t="s">
        <v>15</v>
      </c>
      <c r="U10" s="214"/>
      <c r="V10" s="214"/>
      <c r="W10" s="219"/>
      <c r="X10" s="222" t="s">
        <v>47</v>
      </c>
      <c r="Y10" s="222"/>
      <c r="Z10" s="223"/>
      <c r="AA10" s="224"/>
      <c r="AB10" s="224"/>
      <c r="AC10" s="225" t="s">
        <v>14</v>
      </c>
      <c r="AD10" s="226" t="s">
        <v>14</v>
      </c>
      <c r="AE10" s="227" t="s">
        <v>33</v>
      </c>
      <c r="AF10" s="357" t="s">
        <v>71</v>
      </c>
      <c r="AG10" s="228" t="s">
        <v>72</v>
      </c>
      <c r="AH10" s="228" t="s">
        <v>73</v>
      </c>
      <c r="AI10" s="228"/>
      <c r="AJ10" s="217" t="s">
        <v>79</v>
      </c>
    </row>
    <row r="11" spans="1:36" ht="14.25">
      <c r="A11" s="207" t="s">
        <v>49</v>
      </c>
      <c r="B11" s="209" t="s">
        <v>17</v>
      </c>
      <c r="C11" s="209" t="s">
        <v>18</v>
      </c>
      <c r="D11" s="208" t="s">
        <v>19</v>
      </c>
      <c r="E11" s="369"/>
      <c r="F11" s="218" t="s">
        <v>56</v>
      </c>
      <c r="G11" s="218" t="s">
        <v>20</v>
      </c>
      <c r="H11" s="218" t="s">
        <v>85</v>
      </c>
      <c r="I11" s="218" t="s">
        <v>21</v>
      </c>
      <c r="J11" s="218" t="s">
        <v>22</v>
      </c>
      <c r="K11" s="218" t="s">
        <v>23</v>
      </c>
      <c r="L11" s="365"/>
      <c r="M11" s="218" t="s">
        <v>24</v>
      </c>
      <c r="N11" s="208" t="s">
        <v>25</v>
      </c>
      <c r="O11" s="220" t="s">
        <v>11</v>
      </c>
      <c r="P11" s="218" t="s">
        <v>26</v>
      </c>
      <c r="Q11" s="218" t="s">
        <v>10</v>
      </c>
      <c r="R11" s="218" t="s">
        <v>14</v>
      </c>
      <c r="S11" s="220" t="s">
        <v>27</v>
      </c>
      <c r="T11" s="229" t="s">
        <v>28</v>
      </c>
      <c r="U11" s="218" t="s">
        <v>29</v>
      </c>
      <c r="V11" s="218" t="s">
        <v>30</v>
      </c>
      <c r="W11" s="218" t="s">
        <v>29</v>
      </c>
      <c r="X11" s="230" t="s">
        <v>57</v>
      </c>
      <c r="Y11" s="231" t="s">
        <v>94</v>
      </c>
      <c r="Z11" s="231" t="s">
        <v>31</v>
      </c>
      <c r="AA11" s="220" t="s">
        <v>45</v>
      </c>
      <c r="AB11" s="231" t="s">
        <v>55</v>
      </c>
      <c r="AC11" s="218" t="s">
        <v>27</v>
      </c>
      <c r="AD11" s="229" t="s">
        <v>32</v>
      </c>
      <c r="AE11" s="229" t="s">
        <v>77</v>
      </c>
      <c r="AF11" s="358"/>
      <c r="AG11" s="218" t="s">
        <v>74</v>
      </c>
      <c r="AH11" s="353" t="s">
        <v>75</v>
      </c>
      <c r="AI11" s="355" t="s">
        <v>76</v>
      </c>
      <c r="AJ11" s="217" t="s">
        <v>80</v>
      </c>
    </row>
    <row r="12" spans="1:36" ht="13.5" thickBot="1">
      <c r="A12" s="207" t="s">
        <v>50</v>
      </c>
      <c r="B12" s="209" t="s">
        <v>34</v>
      </c>
      <c r="C12" s="209" t="s">
        <v>34</v>
      </c>
      <c r="D12" s="208" t="s">
        <v>35</v>
      </c>
      <c r="E12" s="369"/>
      <c r="F12" s="218"/>
      <c r="G12" s="218"/>
      <c r="H12" s="218"/>
      <c r="I12" s="218" t="s">
        <v>36</v>
      </c>
      <c r="J12" s="218" t="s">
        <v>34</v>
      </c>
      <c r="K12" s="218" t="s">
        <v>34</v>
      </c>
      <c r="L12" s="365"/>
      <c r="M12" s="218" t="s">
        <v>37</v>
      </c>
      <c r="N12" s="208" t="s">
        <v>38</v>
      </c>
      <c r="O12" s="220" t="s">
        <v>34</v>
      </c>
      <c r="P12" s="218" t="s">
        <v>34</v>
      </c>
      <c r="Q12" s="218"/>
      <c r="R12" s="218"/>
      <c r="S12" s="220" t="s">
        <v>39</v>
      </c>
      <c r="T12" s="229" t="s">
        <v>40</v>
      </c>
      <c r="U12" s="218" t="s">
        <v>41</v>
      </c>
      <c r="V12" s="218" t="s">
        <v>42</v>
      </c>
      <c r="W12" s="218" t="s">
        <v>41</v>
      </c>
      <c r="X12" s="218" t="s">
        <v>14</v>
      </c>
      <c r="Y12" s="218" t="s">
        <v>95</v>
      </c>
      <c r="Z12" s="218" t="s">
        <v>36</v>
      </c>
      <c r="AA12" s="220" t="s">
        <v>46</v>
      </c>
      <c r="AB12" s="218" t="s">
        <v>70</v>
      </c>
      <c r="AC12" s="218" t="s">
        <v>43</v>
      </c>
      <c r="AD12" s="229" t="s">
        <v>44</v>
      </c>
      <c r="AE12" s="229"/>
      <c r="AF12" s="358"/>
      <c r="AG12" s="218"/>
      <c r="AH12" s="354"/>
      <c r="AI12" s="356"/>
      <c r="AJ12" s="232"/>
    </row>
    <row r="13" spans="1:36" ht="21.75" customHeight="1">
      <c r="A13" s="14" t="s">
        <v>96</v>
      </c>
      <c r="B13" s="15"/>
      <c r="C13" s="15"/>
      <c r="D13" s="16"/>
      <c r="E13" s="344" t="s">
        <v>129</v>
      </c>
      <c r="F13" s="17" t="s">
        <v>102</v>
      </c>
      <c r="G13" s="194" t="s">
        <v>127</v>
      </c>
      <c r="H13" s="17" t="s">
        <v>123</v>
      </c>
      <c r="I13" s="122"/>
      <c r="J13" s="18"/>
      <c r="K13" s="19"/>
      <c r="L13" s="19"/>
      <c r="M13" s="19"/>
      <c r="N13" s="20"/>
      <c r="O13" s="21"/>
      <c r="P13" s="22"/>
      <c r="Q13" s="23"/>
      <c r="R13" s="23"/>
      <c r="S13" s="24"/>
      <c r="T13" s="23"/>
      <c r="U13" s="23"/>
      <c r="V13" s="23"/>
      <c r="W13" s="23"/>
      <c r="X13" s="251">
        <v>1</v>
      </c>
      <c r="Y13" s="252">
        <v>907994.96</v>
      </c>
      <c r="Z13" s="252">
        <v>1217657.99</v>
      </c>
      <c r="AA13" s="25">
        <f>SUM(Z13:Z18)+0.01</f>
        <v>6703148.430000001</v>
      </c>
      <c r="AB13" s="313">
        <f>I16-AA13</f>
        <v>163815.89999999944</v>
      </c>
      <c r="AC13" s="23"/>
      <c r="AD13" s="27"/>
      <c r="AE13" s="28" t="s">
        <v>62</v>
      </c>
      <c r="AF13" s="150"/>
      <c r="AG13" s="151"/>
      <c r="AH13" s="151"/>
      <c r="AI13" s="152"/>
      <c r="AJ13" s="341" t="s">
        <v>82</v>
      </c>
    </row>
    <row r="14" spans="1:36" ht="21.75" customHeight="1">
      <c r="A14" s="29" t="s">
        <v>65</v>
      </c>
      <c r="B14" s="30"/>
      <c r="C14" s="30"/>
      <c r="D14" s="31"/>
      <c r="E14" s="345"/>
      <c r="F14" s="32" t="s">
        <v>64</v>
      </c>
      <c r="G14" s="121" t="s">
        <v>130</v>
      </c>
      <c r="H14" s="32" t="s">
        <v>124</v>
      </c>
      <c r="I14" s="192">
        <v>5493571.47</v>
      </c>
      <c r="J14" s="164" t="s">
        <v>125</v>
      </c>
      <c r="K14" s="33" t="s">
        <v>126</v>
      </c>
      <c r="L14" s="33"/>
      <c r="M14" s="34">
        <v>0.25</v>
      </c>
      <c r="N14" s="171" t="s">
        <v>118</v>
      </c>
      <c r="O14" s="134" t="s">
        <v>147</v>
      </c>
      <c r="P14" s="134" t="s">
        <v>148</v>
      </c>
      <c r="Q14" s="35">
        <f>I14*0.25-0.01</f>
        <v>1373392.8575</v>
      </c>
      <c r="R14" s="174"/>
      <c r="S14" s="37"/>
      <c r="T14" s="38"/>
      <c r="U14" s="38"/>
      <c r="V14" s="39"/>
      <c r="W14" s="161">
        <v>100</v>
      </c>
      <c r="X14" s="249">
        <v>2</v>
      </c>
      <c r="Y14" s="253">
        <v>826759.43</v>
      </c>
      <c r="Z14" s="253">
        <v>1108717.85</v>
      </c>
      <c r="AA14" s="161">
        <f>AA13/I16*100</f>
        <v>97.61443496532624</v>
      </c>
      <c r="AB14" s="42"/>
      <c r="AC14" s="272" t="s">
        <v>170</v>
      </c>
      <c r="AD14" s="43" t="s">
        <v>309</v>
      </c>
      <c r="AE14" s="44" t="s">
        <v>63</v>
      </c>
      <c r="AF14" s="156" t="s">
        <v>436</v>
      </c>
      <c r="AG14" s="143">
        <f>AA13/3073.5</f>
        <v>2180.9495461200586</v>
      </c>
      <c r="AH14" s="144">
        <v>5122</v>
      </c>
      <c r="AI14" s="145"/>
      <c r="AJ14" s="342"/>
    </row>
    <row r="15" spans="1:36" ht="21.75" customHeight="1" thickBot="1">
      <c r="A15" s="29" t="s">
        <v>120</v>
      </c>
      <c r="B15" s="30" t="s">
        <v>119</v>
      </c>
      <c r="C15" s="30" t="s">
        <v>121</v>
      </c>
      <c r="D15" s="165" t="str">
        <f>C15</f>
        <v> 1-Ago-2017</v>
      </c>
      <c r="E15" s="345"/>
      <c r="F15" s="260" t="s">
        <v>16</v>
      </c>
      <c r="G15" s="32" t="s">
        <v>131</v>
      </c>
      <c r="H15" s="259" t="s">
        <v>16</v>
      </c>
      <c r="I15" s="269">
        <v>1373392.86</v>
      </c>
      <c r="J15" s="267" t="s">
        <v>169</v>
      </c>
      <c r="K15" s="191" t="s">
        <v>170</v>
      </c>
      <c r="L15" s="190" t="s">
        <v>105</v>
      </c>
      <c r="M15" s="34"/>
      <c r="N15" s="49"/>
      <c r="O15" s="136" t="s">
        <v>118</v>
      </c>
      <c r="P15" s="136" t="s">
        <v>118</v>
      </c>
      <c r="Q15" s="35"/>
      <c r="R15" s="50"/>
      <c r="S15" s="47"/>
      <c r="T15" s="51"/>
      <c r="U15" s="51"/>
      <c r="V15" s="39"/>
      <c r="W15" s="39"/>
      <c r="X15" s="249">
        <v>3</v>
      </c>
      <c r="Y15" s="253">
        <v>1752633.97</v>
      </c>
      <c r="Z15" s="253">
        <v>2350353.07</v>
      </c>
      <c r="AA15" s="42"/>
      <c r="AB15" s="42"/>
      <c r="AC15" s="43"/>
      <c r="AD15" s="53"/>
      <c r="AE15" s="44"/>
      <c r="AF15" s="146"/>
      <c r="AG15" s="136"/>
      <c r="AH15" s="136"/>
      <c r="AI15" s="145"/>
      <c r="AJ15" s="342"/>
    </row>
    <row r="16" spans="1:36" ht="21.75" customHeight="1" thickTop="1">
      <c r="A16" s="29"/>
      <c r="B16" s="45"/>
      <c r="C16" s="45"/>
      <c r="D16" s="46"/>
      <c r="E16" s="345"/>
      <c r="F16" s="32"/>
      <c r="G16" s="32" t="s">
        <v>132</v>
      </c>
      <c r="H16" s="121"/>
      <c r="I16" s="296">
        <f>I14+I15</f>
        <v>6866964.33</v>
      </c>
      <c r="J16" s="36"/>
      <c r="K16" s="36"/>
      <c r="L16" s="48"/>
      <c r="M16" s="34"/>
      <c r="N16" s="49"/>
      <c r="O16" s="135"/>
      <c r="P16" s="136"/>
      <c r="Q16" s="35"/>
      <c r="R16" s="50"/>
      <c r="S16" s="47"/>
      <c r="T16" s="51"/>
      <c r="U16" s="51"/>
      <c r="V16" s="39"/>
      <c r="W16" s="39"/>
      <c r="X16" s="249">
        <v>4</v>
      </c>
      <c r="Y16" s="240">
        <v>609111.04</v>
      </c>
      <c r="Z16" s="240">
        <v>816842.56</v>
      </c>
      <c r="AA16" s="98"/>
      <c r="AB16" s="42"/>
      <c r="AC16" s="43"/>
      <c r="AD16" s="53"/>
      <c r="AE16" s="99"/>
      <c r="AF16" s="146"/>
      <c r="AG16" s="136"/>
      <c r="AH16" s="136"/>
      <c r="AI16" s="145"/>
      <c r="AJ16" s="342"/>
    </row>
    <row r="17" spans="1:36" ht="21.75" customHeight="1">
      <c r="A17" s="29"/>
      <c r="B17" s="45"/>
      <c r="C17" s="45"/>
      <c r="D17" s="46"/>
      <c r="E17" s="345"/>
      <c r="F17" s="32"/>
      <c r="G17" s="32" t="s">
        <v>122</v>
      </c>
      <c r="H17" s="121"/>
      <c r="I17" s="121"/>
      <c r="J17" s="36"/>
      <c r="K17" s="36"/>
      <c r="L17" s="48"/>
      <c r="M17" s="34"/>
      <c r="N17" s="49"/>
      <c r="O17" s="135"/>
      <c r="P17" s="136"/>
      <c r="Q17" s="35"/>
      <c r="R17" s="50"/>
      <c r="S17" s="47"/>
      <c r="T17" s="51"/>
      <c r="U17" s="51"/>
      <c r="V17" s="39"/>
      <c r="W17" s="39"/>
      <c r="X17" s="249" t="s">
        <v>168</v>
      </c>
      <c r="Y17" s="240">
        <v>670945.63</v>
      </c>
      <c r="Z17" s="240">
        <v>673850.16</v>
      </c>
      <c r="AA17" s="98"/>
      <c r="AB17" s="42"/>
      <c r="AC17" s="43"/>
      <c r="AD17" s="53"/>
      <c r="AE17" s="99"/>
      <c r="AF17" s="146"/>
      <c r="AG17" s="136"/>
      <c r="AH17" s="136"/>
      <c r="AI17" s="145"/>
      <c r="AJ17" s="173"/>
    </row>
    <row r="18" spans="1:36" ht="21.75" customHeight="1" thickBot="1">
      <c r="A18" s="54" t="s">
        <v>66</v>
      </c>
      <c r="B18" s="55"/>
      <c r="C18" s="55"/>
      <c r="D18" s="56"/>
      <c r="E18" s="350"/>
      <c r="F18" s="57"/>
      <c r="G18" s="58"/>
      <c r="H18" s="58"/>
      <c r="I18" s="59"/>
      <c r="J18" s="60"/>
      <c r="K18" s="60"/>
      <c r="L18" s="60"/>
      <c r="M18" s="61"/>
      <c r="N18" s="62"/>
      <c r="O18" s="137"/>
      <c r="P18" s="138"/>
      <c r="Q18" s="63"/>
      <c r="R18" s="63"/>
      <c r="S18" s="64"/>
      <c r="T18" s="65"/>
      <c r="U18" s="65"/>
      <c r="V18" s="66"/>
      <c r="W18" s="67"/>
      <c r="X18" s="255" t="s">
        <v>177</v>
      </c>
      <c r="Y18" s="241">
        <v>533417.62</v>
      </c>
      <c r="Z18" s="241">
        <v>535726.79</v>
      </c>
      <c r="AA18" s="69"/>
      <c r="AB18" s="70"/>
      <c r="AC18" s="71"/>
      <c r="AD18" s="72"/>
      <c r="AE18" s="73"/>
      <c r="AF18" s="153"/>
      <c r="AG18" s="138"/>
      <c r="AH18" s="138"/>
      <c r="AI18" s="154"/>
      <c r="AJ18" s="126"/>
    </row>
    <row r="19" spans="1:36" ht="21.75" customHeight="1" thickTop="1">
      <c r="A19" s="14" t="s">
        <v>133</v>
      </c>
      <c r="B19" s="15"/>
      <c r="C19" s="15"/>
      <c r="D19" s="16"/>
      <c r="E19" s="344" t="s">
        <v>137</v>
      </c>
      <c r="F19" s="17" t="s">
        <v>138</v>
      </c>
      <c r="G19" s="194" t="s">
        <v>127</v>
      </c>
      <c r="H19" s="17" t="s">
        <v>123</v>
      </c>
      <c r="I19" s="122"/>
      <c r="J19" s="18"/>
      <c r="K19" s="19"/>
      <c r="L19" s="19"/>
      <c r="M19" s="19"/>
      <c r="N19" s="20"/>
      <c r="O19" s="21"/>
      <c r="P19" s="22"/>
      <c r="Q19" s="23"/>
      <c r="R19" s="23"/>
      <c r="S19" s="24"/>
      <c r="T19" s="23"/>
      <c r="U19" s="23"/>
      <c r="V19" s="23"/>
      <c r="W19" s="23"/>
      <c r="X19" s="251">
        <v>1</v>
      </c>
      <c r="Y19" s="252">
        <v>1065646.35</v>
      </c>
      <c r="Z19" s="252">
        <v>1429074.88</v>
      </c>
      <c r="AA19" s="25">
        <f>SUM(Z19:Z23)-0.01</f>
        <v>5599806.41</v>
      </c>
      <c r="AB19" s="26">
        <f>I20-AA19</f>
        <v>0</v>
      </c>
      <c r="AC19" s="23"/>
      <c r="AD19" s="27"/>
      <c r="AE19" s="28" t="s">
        <v>62</v>
      </c>
      <c r="AF19" s="150"/>
      <c r="AG19" s="151"/>
      <c r="AH19" s="151"/>
      <c r="AI19" s="28"/>
      <c r="AJ19" s="341" t="s">
        <v>82</v>
      </c>
    </row>
    <row r="20" spans="1:36" ht="21.75" customHeight="1">
      <c r="A20" s="29" t="s">
        <v>65</v>
      </c>
      <c r="B20" s="30"/>
      <c r="C20" s="30"/>
      <c r="D20" s="31"/>
      <c r="E20" s="345"/>
      <c r="F20" s="32" t="s">
        <v>139</v>
      </c>
      <c r="G20" s="121" t="s">
        <v>140</v>
      </c>
      <c r="H20" s="32" t="s">
        <v>124</v>
      </c>
      <c r="I20" s="234">
        <v>5599806.41</v>
      </c>
      <c r="J20" s="164" t="s">
        <v>141</v>
      </c>
      <c r="K20" s="33" t="s">
        <v>142</v>
      </c>
      <c r="L20" s="33"/>
      <c r="M20" s="34">
        <v>0.25</v>
      </c>
      <c r="N20" s="171" t="s">
        <v>143</v>
      </c>
      <c r="O20" s="134">
        <v>1869859</v>
      </c>
      <c r="P20" s="134">
        <v>1869861</v>
      </c>
      <c r="Q20" s="35">
        <f>I20*0.25</f>
        <v>1399951.6025</v>
      </c>
      <c r="R20" s="174" t="s">
        <v>149</v>
      </c>
      <c r="S20" s="37"/>
      <c r="T20" s="38"/>
      <c r="U20" s="38"/>
      <c r="V20" s="39"/>
      <c r="W20" s="161">
        <v>100</v>
      </c>
      <c r="X20" s="249">
        <v>2</v>
      </c>
      <c r="Y20" s="253">
        <v>1522257.53</v>
      </c>
      <c r="Z20" s="253">
        <v>2041408.95</v>
      </c>
      <c r="AA20" s="161">
        <f>AA19/I20*100</f>
        <v>100</v>
      </c>
      <c r="AB20" s="42"/>
      <c r="AC20" s="43" t="s">
        <v>173</v>
      </c>
      <c r="AD20" s="43" t="s">
        <v>174</v>
      </c>
      <c r="AE20" s="44" t="s">
        <v>63</v>
      </c>
      <c r="AF20" s="156" t="s">
        <v>175</v>
      </c>
      <c r="AG20" s="143">
        <f>AA19/3475.22</f>
        <v>1611.353068294957</v>
      </c>
      <c r="AH20" s="144">
        <v>5790</v>
      </c>
      <c r="AI20" s="44"/>
      <c r="AJ20" s="342"/>
    </row>
    <row r="21" spans="1:36" ht="21.75" customHeight="1">
      <c r="A21" s="29" t="s">
        <v>134</v>
      </c>
      <c r="B21" s="30" t="s">
        <v>135</v>
      </c>
      <c r="C21" s="30" t="s">
        <v>136</v>
      </c>
      <c r="D21" s="165" t="str">
        <f>C21</f>
        <v> 22-Ago-2017</v>
      </c>
      <c r="E21" s="345"/>
      <c r="F21" s="260" t="s">
        <v>64</v>
      </c>
      <c r="G21" s="32" t="s">
        <v>132</v>
      </c>
      <c r="H21" s="259" t="s">
        <v>16</v>
      </c>
      <c r="I21" s="121"/>
      <c r="J21" s="191" t="s">
        <v>151</v>
      </c>
      <c r="K21" s="191" t="s">
        <v>152</v>
      </c>
      <c r="L21" s="190" t="s">
        <v>103</v>
      </c>
      <c r="M21" s="34"/>
      <c r="N21" s="49"/>
      <c r="O21" s="136" t="s">
        <v>136</v>
      </c>
      <c r="P21" s="134" t="s">
        <v>136</v>
      </c>
      <c r="Q21" s="35"/>
      <c r="R21" s="50"/>
      <c r="S21" s="47"/>
      <c r="T21" s="51"/>
      <c r="U21" s="51"/>
      <c r="V21" s="39"/>
      <c r="W21" s="39"/>
      <c r="X21" s="249">
        <v>3</v>
      </c>
      <c r="Y21" s="240">
        <v>1547521.22</v>
      </c>
      <c r="Z21" s="240">
        <v>2075288.57</v>
      </c>
      <c r="AA21" s="42"/>
      <c r="AB21" s="42"/>
      <c r="AC21" s="43"/>
      <c r="AD21" s="53"/>
      <c r="AE21" s="44"/>
      <c r="AF21" s="146"/>
      <c r="AG21" s="136"/>
      <c r="AH21" s="136"/>
      <c r="AI21" s="145"/>
      <c r="AJ21" s="342"/>
    </row>
    <row r="22" spans="1:36" ht="21.75" customHeight="1">
      <c r="A22" s="29"/>
      <c r="B22" s="45"/>
      <c r="C22" s="45"/>
      <c r="D22" s="46"/>
      <c r="E22" s="345"/>
      <c r="F22" s="32"/>
      <c r="G22" s="32" t="s">
        <v>122</v>
      </c>
      <c r="H22" s="121"/>
      <c r="I22" s="121"/>
      <c r="J22" s="191" t="s">
        <v>172</v>
      </c>
      <c r="K22" s="191" t="s">
        <v>173</v>
      </c>
      <c r="L22" s="190" t="s">
        <v>104</v>
      </c>
      <c r="M22" s="34"/>
      <c r="N22" s="49"/>
      <c r="O22" s="135"/>
      <c r="P22" s="136"/>
      <c r="Q22" s="35"/>
      <c r="R22" s="50"/>
      <c r="S22" s="47"/>
      <c r="T22" s="51"/>
      <c r="U22" s="51"/>
      <c r="V22" s="39"/>
      <c r="W22" s="39"/>
      <c r="X22" s="249">
        <v>4</v>
      </c>
      <c r="Y22" s="240">
        <v>40292.6</v>
      </c>
      <c r="Z22" s="240">
        <v>54034.02</v>
      </c>
      <c r="AA22" s="98"/>
      <c r="AB22" s="42"/>
      <c r="AC22" s="43"/>
      <c r="AD22" s="53"/>
      <c r="AE22" s="99"/>
      <c r="AF22" s="146"/>
      <c r="AG22" s="136"/>
      <c r="AH22" s="136"/>
      <c r="AI22" s="145"/>
      <c r="AJ22" s="342"/>
    </row>
    <row r="23" spans="1:36" ht="21.75" customHeight="1" thickBot="1">
      <c r="A23" s="54" t="s">
        <v>66</v>
      </c>
      <c r="B23" s="55"/>
      <c r="C23" s="55"/>
      <c r="D23" s="56"/>
      <c r="E23" s="350"/>
      <c r="F23" s="57"/>
      <c r="G23" s="58"/>
      <c r="H23" s="58"/>
      <c r="I23" s="59"/>
      <c r="J23" s="60"/>
      <c r="K23" s="60"/>
      <c r="L23" s="60"/>
      <c r="M23" s="61"/>
      <c r="N23" s="62"/>
      <c r="O23" s="137"/>
      <c r="P23" s="138"/>
      <c r="Q23" s="63"/>
      <c r="R23" s="63"/>
      <c r="S23" s="64"/>
      <c r="T23" s="65"/>
      <c r="U23" s="65"/>
      <c r="V23" s="66"/>
      <c r="W23" s="67"/>
      <c r="X23" s="255"/>
      <c r="Y23" s="255"/>
      <c r="Z23" s="256"/>
      <c r="AA23" s="69"/>
      <c r="AB23" s="70"/>
      <c r="AC23" s="71"/>
      <c r="AD23" s="72"/>
      <c r="AE23" s="73"/>
      <c r="AF23" s="153"/>
      <c r="AG23" s="138"/>
      <c r="AH23" s="138"/>
      <c r="AI23" s="154"/>
      <c r="AJ23" s="126"/>
    </row>
    <row r="24" spans="1:36" ht="21.75" customHeight="1" thickTop="1">
      <c r="A24" s="110" t="s">
        <v>133</v>
      </c>
      <c r="B24" s="111"/>
      <c r="C24" s="111"/>
      <c r="D24" s="112"/>
      <c r="E24" s="347" t="s">
        <v>144</v>
      </c>
      <c r="F24" s="113" t="s">
        <v>145</v>
      </c>
      <c r="G24" s="139" t="s">
        <v>127</v>
      </c>
      <c r="H24" s="113" t="s">
        <v>123</v>
      </c>
      <c r="I24" s="128"/>
      <c r="J24" s="114"/>
      <c r="K24" s="115"/>
      <c r="L24" s="115"/>
      <c r="M24" s="115"/>
      <c r="N24" s="116"/>
      <c r="O24" s="178"/>
      <c r="P24" s="179"/>
      <c r="Q24" s="117"/>
      <c r="R24" s="117"/>
      <c r="S24" s="118"/>
      <c r="T24" s="117"/>
      <c r="U24" s="117"/>
      <c r="V24" s="117"/>
      <c r="W24" s="117"/>
      <c r="X24" s="254">
        <v>1</v>
      </c>
      <c r="Y24" s="252">
        <v>220661.3</v>
      </c>
      <c r="Z24" s="252">
        <v>295915.73</v>
      </c>
      <c r="AA24" s="119">
        <f>SUM(Z24:Z30)</f>
        <v>5374786.65</v>
      </c>
      <c r="AB24" s="166">
        <f>I25-AA24</f>
        <v>782.4099999992177</v>
      </c>
      <c r="AC24" s="117"/>
      <c r="AD24" s="120"/>
      <c r="AE24" s="97" t="s">
        <v>92</v>
      </c>
      <c r="AF24" s="147"/>
      <c r="AG24" s="148"/>
      <c r="AH24" s="148"/>
      <c r="AI24" s="97"/>
      <c r="AJ24" s="343" t="s">
        <v>82</v>
      </c>
    </row>
    <row r="25" spans="1:36" ht="21.75" customHeight="1">
      <c r="A25" s="29" t="s">
        <v>65</v>
      </c>
      <c r="B25" s="30"/>
      <c r="C25" s="30"/>
      <c r="D25" s="31"/>
      <c r="E25" s="345"/>
      <c r="F25" s="32" t="s">
        <v>146</v>
      </c>
      <c r="G25" s="121" t="s">
        <v>140</v>
      </c>
      <c r="H25" s="32" t="s">
        <v>128</v>
      </c>
      <c r="I25" s="234">
        <v>5375569.06</v>
      </c>
      <c r="J25" s="164" t="s">
        <v>141</v>
      </c>
      <c r="K25" s="33" t="s">
        <v>142</v>
      </c>
      <c r="L25" s="33"/>
      <c r="M25" s="34">
        <v>0.25</v>
      </c>
      <c r="N25" s="171" t="s">
        <v>143</v>
      </c>
      <c r="O25" s="134">
        <v>1829401</v>
      </c>
      <c r="P25" s="134">
        <v>1829410</v>
      </c>
      <c r="Q25" s="35">
        <f>I25*0.25</f>
        <v>1343892.265</v>
      </c>
      <c r="R25" s="174" t="s">
        <v>149</v>
      </c>
      <c r="S25" s="37"/>
      <c r="T25" s="38"/>
      <c r="U25" s="38"/>
      <c r="V25" s="39"/>
      <c r="W25" s="161">
        <v>100</v>
      </c>
      <c r="X25" s="249">
        <v>2</v>
      </c>
      <c r="Y25" s="253">
        <v>211389.25</v>
      </c>
      <c r="Z25" s="253">
        <v>283481.54</v>
      </c>
      <c r="AA25" s="161">
        <f>AA24/I25*100</f>
        <v>99.98544507583725</v>
      </c>
      <c r="AB25" s="42"/>
      <c r="AC25" s="43" t="s">
        <v>171</v>
      </c>
      <c r="AD25" s="43" t="s">
        <v>219</v>
      </c>
      <c r="AE25" s="44" t="s">
        <v>93</v>
      </c>
      <c r="AF25" s="156" t="s">
        <v>220</v>
      </c>
      <c r="AG25" s="143">
        <f>AA24/3310.62</f>
        <v>1623.4985138735344</v>
      </c>
      <c r="AH25" s="144">
        <v>5515</v>
      </c>
      <c r="AI25" s="44"/>
      <c r="AJ25" s="342"/>
    </row>
    <row r="26" spans="1:36" ht="21.75" customHeight="1">
      <c r="A26" s="29" t="s">
        <v>134</v>
      </c>
      <c r="B26" s="30" t="s">
        <v>135</v>
      </c>
      <c r="C26" s="30" t="s">
        <v>136</v>
      </c>
      <c r="D26" s="165" t="str">
        <f>C26</f>
        <v> 22-Ago-2017</v>
      </c>
      <c r="E26" s="345"/>
      <c r="F26" s="260" t="s">
        <v>64</v>
      </c>
      <c r="G26" s="32" t="s">
        <v>132</v>
      </c>
      <c r="H26" s="259" t="s">
        <v>16</v>
      </c>
      <c r="I26" s="121"/>
      <c r="J26" s="191" t="s">
        <v>149</v>
      </c>
      <c r="K26" s="191" t="s">
        <v>150</v>
      </c>
      <c r="L26" s="190" t="s">
        <v>103</v>
      </c>
      <c r="M26" s="34"/>
      <c r="N26" s="49"/>
      <c r="O26" s="136" t="s">
        <v>136</v>
      </c>
      <c r="P26" s="134" t="s">
        <v>136</v>
      </c>
      <c r="Q26" s="35"/>
      <c r="R26" s="50"/>
      <c r="S26" s="47"/>
      <c r="T26" s="51"/>
      <c r="U26" s="51"/>
      <c r="V26" s="39"/>
      <c r="W26" s="39"/>
      <c r="X26" s="249">
        <v>3</v>
      </c>
      <c r="Y26" s="253">
        <v>436742.35</v>
      </c>
      <c r="Z26" s="253">
        <v>585689.16</v>
      </c>
      <c r="AA26" s="42"/>
      <c r="AB26" s="42"/>
      <c r="AC26" s="43"/>
      <c r="AD26" s="53"/>
      <c r="AE26" s="44"/>
      <c r="AF26" s="146"/>
      <c r="AG26" s="136"/>
      <c r="AH26" s="136"/>
      <c r="AI26" s="145"/>
      <c r="AJ26" s="342"/>
    </row>
    <row r="27" spans="1:36" ht="21.75" customHeight="1">
      <c r="A27" s="29"/>
      <c r="B27" s="45"/>
      <c r="C27" s="45"/>
      <c r="D27" s="46"/>
      <c r="E27" s="345"/>
      <c r="F27" s="32"/>
      <c r="G27" s="32" t="s">
        <v>122</v>
      </c>
      <c r="H27" s="121"/>
      <c r="I27" s="121"/>
      <c r="J27" s="191" t="s">
        <v>152</v>
      </c>
      <c r="K27" s="191" t="s">
        <v>171</v>
      </c>
      <c r="L27" s="190" t="s">
        <v>104</v>
      </c>
      <c r="M27" s="34"/>
      <c r="N27" s="49"/>
      <c r="O27" s="135"/>
      <c r="P27" s="136"/>
      <c r="Q27" s="35"/>
      <c r="R27" s="50"/>
      <c r="S27" s="47"/>
      <c r="T27" s="51"/>
      <c r="U27" s="51"/>
      <c r="V27" s="39"/>
      <c r="W27" s="39"/>
      <c r="X27" s="249">
        <v>4</v>
      </c>
      <c r="Y27" s="240">
        <v>376098.09</v>
      </c>
      <c r="Z27" s="240">
        <v>504362.76</v>
      </c>
      <c r="AA27" s="98"/>
      <c r="AB27" s="42"/>
      <c r="AC27" s="43"/>
      <c r="AD27" s="53"/>
      <c r="AE27" s="99"/>
      <c r="AF27" s="146"/>
      <c r="AG27" s="136"/>
      <c r="AH27" s="136"/>
      <c r="AI27" s="145"/>
      <c r="AJ27" s="342"/>
    </row>
    <row r="28" spans="1:36" ht="21.75" customHeight="1">
      <c r="A28" s="29"/>
      <c r="B28" s="45"/>
      <c r="C28" s="45"/>
      <c r="D28" s="46"/>
      <c r="E28" s="345"/>
      <c r="F28" s="32"/>
      <c r="G28" s="32"/>
      <c r="H28" s="121"/>
      <c r="I28" s="121"/>
      <c r="J28" s="271"/>
      <c r="K28" s="271"/>
      <c r="L28" s="190"/>
      <c r="M28" s="34"/>
      <c r="N28" s="49"/>
      <c r="O28" s="135"/>
      <c r="P28" s="136"/>
      <c r="Q28" s="35"/>
      <c r="R28" s="50"/>
      <c r="S28" s="47"/>
      <c r="T28" s="51"/>
      <c r="U28" s="51"/>
      <c r="V28" s="39"/>
      <c r="W28" s="39"/>
      <c r="X28" s="249">
        <v>5</v>
      </c>
      <c r="Y28" s="240">
        <v>346064.54</v>
      </c>
      <c r="Z28" s="240">
        <v>464086.55</v>
      </c>
      <c r="AA28" s="98"/>
      <c r="AB28" s="42"/>
      <c r="AC28" s="43"/>
      <c r="AD28" s="53"/>
      <c r="AE28" s="99"/>
      <c r="AF28" s="146"/>
      <c r="AG28" s="136"/>
      <c r="AH28" s="136"/>
      <c r="AI28" s="145"/>
      <c r="AJ28" s="173"/>
    </row>
    <row r="29" spans="1:36" ht="21.75" customHeight="1">
      <c r="A29" s="29"/>
      <c r="B29" s="45"/>
      <c r="C29" s="45"/>
      <c r="D29" s="46"/>
      <c r="E29" s="345"/>
      <c r="F29" s="32"/>
      <c r="G29" s="32"/>
      <c r="H29" s="121"/>
      <c r="I29" s="121"/>
      <c r="J29" s="271"/>
      <c r="K29" s="271"/>
      <c r="L29" s="190"/>
      <c r="M29" s="34"/>
      <c r="N29" s="49"/>
      <c r="O29" s="135"/>
      <c r="P29" s="136"/>
      <c r="Q29" s="35"/>
      <c r="R29" s="50"/>
      <c r="S29" s="47"/>
      <c r="T29" s="51"/>
      <c r="U29" s="51"/>
      <c r="V29" s="39"/>
      <c r="W29" s="39"/>
      <c r="X29" s="249">
        <v>6</v>
      </c>
      <c r="Y29" s="240">
        <v>972150.96</v>
      </c>
      <c r="Z29" s="240">
        <v>1303693.77</v>
      </c>
      <c r="AA29" s="98"/>
      <c r="AB29" s="42"/>
      <c r="AC29" s="43"/>
      <c r="AD29" s="53"/>
      <c r="AE29" s="99"/>
      <c r="AF29" s="146"/>
      <c r="AG29" s="136"/>
      <c r="AH29" s="136"/>
      <c r="AI29" s="145"/>
      <c r="AJ29" s="173"/>
    </row>
    <row r="30" spans="1:36" ht="21.75" customHeight="1" thickBot="1">
      <c r="A30" s="54" t="s">
        <v>66</v>
      </c>
      <c r="B30" s="55"/>
      <c r="C30" s="55"/>
      <c r="D30" s="56"/>
      <c r="E30" s="350"/>
      <c r="F30" s="57"/>
      <c r="G30" s="58"/>
      <c r="H30" s="58"/>
      <c r="I30" s="59"/>
      <c r="J30" s="60"/>
      <c r="K30" s="60"/>
      <c r="L30" s="60"/>
      <c r="M30" s="61"/>
      <c r="N30" s="62"/>
      <c r="O30" s="137"/>
      <c r="P30" s="138"/>
      <c r="Q30" s="63"/>
      <c r="R30" s="63"/>
      <c r="S30" s="64"/>
      <c r="T30" s="65"/>
      <c r="U30" s="65"/>
      <c r="V30" s="66"/>
      <c r="W30" s="67"/>
      <c r="X30" s="255">
        <v>7</v>
      </c>
      <c r="Y30" s="241">
        <v>1444620.71</v>
      </c>
      <c r="Z30" s="241">
        <v>1937557.14</v>
      </c>
      <c r="AA30" s="69"/>
      <c r="AB30" s="70"/>
      <c r="AC30" s="71"/>
      <c r="AD30" s="72"/>
      <c r="AE30" s="73"/>
      <c r="AF30" s="153"/>
      <c r="AG30" s="138"/>
      <c r="AH30" s="138"/>
      <c r="AI30" s="154"/>
      <c r="AJ30" s="126"/>
    </row>
    <row r="31" spans="1:36" ht="21.75" customHeight="1" thickTop="1">
      <c r="A31" s="110" t="s">
        <v>99</v>
      </c>
      <c r="B31" s="111"/>
      <c r="C31" s="111"/>
      <c r="D31" s="112"/>
      <c r="E31" s="347" t="s">
        <v>159</v>
      </c>
      <c r="F31" s="113" t="s">
        <v>114</v>
      </c>
      <c r="G31" s="139" t="s">
        <v>160</v>
      </c>
      <c r="H31" s="113" t="s">
        <v>87</v>
      </c>
      <c r="I31" s="128"/>
      <c r="J31" s="114"/>
      <c r="K31" s="115"/>
      <c r="L31" s="115"/>
      <c r="M31" s="115"/>
      <c r="N31" s="116"/>
      <c r="O31" s="178"/>
      <c r="P31" s="179"/>
      <c r="Q31" s="117"/>
      <c r="R31" s="117"/>
      <c r="S31" s="118"/>
      <c r="T31" s="117"/>
      <c r="U31" s="117"/>
      <c r="V31" s="117"/>
      <c r="W31" s="117"/>
      <c r="X31" s="254">
        <v>1</v>
      </c>
      <c r="Y31" s="242">
        <v>277874.92</v>
      </c>
      <c r="Z31" s="242">
        <v>567794.62</v>
      </c>
      <c r="AA31" s="119">
        <f>SUM(Z31:Z35)</f>
        <v>567794.62</v>
      </c>
      <c r="AB31" s="166">
        <f>I32-AA31</f>
        <v>582094.67</v>
      </c>
      <c r="AC31" s="117"/>
      <c r="AD31" s="120"/>
      <c r="AE31" s="97" t="s">
        <v>92</v>
      </c>
      <c r="AF31" s="147"/>
      <c r="AG31" s="148"/>
      <c r="AH31" s="148"/>
      <c r="AI31" s="97"/>
      <c r="AJ31" s="343" t="s">
        <v>82</v>
      </c>
    </row>
    <row r="32" spans="1:36" ht="21.75" customHeight="1">
      <c r="A32" s="29" t="s">
        <v>100</v>
      </c>
      <c r="B32" s="176" t="s">
        <v>16</v>
      </c>
      <c r="C32" s="30"/>
      <c r="D32" s="31"/>
      <c r="E32" s="348"/>
      <c r="F32" s="32" t="s">
        <v>115</v>
      </c>
      <c r="G32" s="121" t="s">
        <v>161</v>
      </c>
      <c r="H32" s="121"/>
      <c r="I32" s="234">
        <v>1149889.29</v>
      </c>
      <c r="J32" s="164" t="s">
        <v>156</v>
      </c>
      <c r="K32" s="33" t="s">
        <v>157</v>
      </c>
      <c r="L32" s="33"/>
      <c r="M32" s="34">
        <v>0.25</v>
      </c>
      <c r="N32" s="171" t="s">
        <v>158</v>
      </c>
      <c r="O32" s="134" t="s">
        <v>164</v>
      </c>
      <c r="P32" s="134" t="s">
        <v>165</v>
      </c>
      <c r="Q32" s="35">
        <f>I32*0.25+0.01</f>
        <v>287472.3325</v>
      </c>
      <c r="R32" s="268" t="s">
        <v>166</v>
      </c>
      <c r="S32" s="37"/>
      <c r="T32" s="38"/>
      <c r="U32" s="38"/>
      <c r="V32" s="39"/>
      <c r="W32" s="161">
        <v>100</v>
      </c>
      <c r="X32" s="249"/>
      <c r="Y32" s="253"/>
      <c r="Z32" s="253"/>
      <c r="AA32" s="161">
        <f>AA31/I32*100</f>
        <v>49.37819883512438</v>
      </c>
      <c r="AB32" s="42"/>
      <c r="AC32" s="43" t="s">
        <v>171</v>
      </c>
      <c r="AD32" s="43" t="s">
        <v>179</v>
      </c>
      <c r="AE32" s="44" t="s">
        <v>93</v>
      </c>
      <c r="AF32" s="155" t="s">
        <v>176</v>
      </c>
      <c r="AG32" s="143">
        <f>AA31/22</f>
        <v>25808.846363636363</v>
      </c>
      <c r="AH32" s="136" t="s">
        <v>81</v>
      </c>
      <c r="AI32" s="44"/>
      <c r="AJ32" s="342"/>
    </row>
    <row r="33" spans="1:36" ht="21.75" customHeight="1">
      <c r="A33" s="29" t="s">
        <v>153</v>
      </c>
      <c r="B33" s="30" t="s">
        <v>154</v>
      </c>
      <c r="C33" s="30" t="s">
        <v>142</v>
      </c>
      <c r="D33" s="165" t="str">
        <f>C33</f>
        <v> 9-Nov-2017</v>
      </c>
      <c r="E33" s="348"/>
      <c r="F33" s="260" t="s">
        <v>64</v>
      </c>
      <c r="G33" s="121" t="s">
        <v>162</v>
      </c>
      <c r="H33" s="259" t="s">
        <v>16</v>
      </c>
      <c r="I33" s="121"/>
      <c r="J33" s="191" t="s">
        <v>178</v>
      </c>
      <c r="K33" s="191" t="s">
        <v>171</v>
      </c>
      <c r="L33" s="190" t="s">
        <v>104</v>
      </c>
      <c r="M33" s="34"/>
      <c r="N33" s="49"/>
      <c r="O33" s="136" t="s">
        <v>158</v>
      </c>
      <c r="P33" s="136" t="s">
        <v>158</v>
      </c>
      <c r="Q33" s="35"/>
      <c r="R33" s="50"/>
      <c r="S33" s="47"/>
      <c r="T33" s="51"/>
      <c r="U33" s="51"/>
      <c r="V33" s="39"/>
      <c r="W33" s="39"/>
      <c r="X33" s="249"/>
      <c r="Y33" s="253"/>
      <c r="Z33" s="253"/>
      <c r="AA33" s="42"/>
      <c r="AB33" s="42"/>
      <c r="AC33" s="43"/>
      <c r="AD33" s="53"/>
      <c r="AE33" s="44"/>
      <c r="AF33" s="146"/>
      <c r="AG33" s="136"/>
      <c r="AH33" s="136"/>
      <c r="AI33" s="145"/>
      <c r="AJ33" s="342"/>
    </row>
    <row r="34" spans="1:36" ht="21.75" customHeight="1">
      <c r="A34" s="29"/>
      <c r="B34" s="45"/>
      <c r="C34" s="45"/>
      <c r="D34" s="46"/>
      <c r="E34" s="348"/>
      <c r="F34" s="32"/>
      <c r="G34" s="32" t="s">
        <v>163</v>
      </c>
      <c r="H34" s="121"/>
      <c r="I34" s="121"/>
      <c r="J34" s="47"/>
      <c r="K34" s="48"/>
      <c r="L34" s="48"/>
      <c r="M34" s="34"/>
      <c r="N34" s="49"/>
      <c r="O34" s="135"/>
      <c r="P34" s="136"/>
      <c r="Q34" s="35"/>
      <c r="R34" s="50"/>
      <c r="S34" s="47"/>
      <c r="T34" s="51"/>
      <c r="U34" s="51"/>
      <c r="V34" s="39"/>
      <c r="W34" s="39"/>
      <c r="X34" s="249"/>
      <c r="Y34" s="249"/>
      <c r="Z34" s="253"/>
      <c r="AA34" s="98"/>
      <c r="AB34" s="42"/>
      <c r="AC34" s="43"/>
      <c r="AD34" s="53"/>
      <c r="AE34" s="99"/>
      <c r="AF34" s="146"/>
      <c r="AG34" s="136"/>
      <c r="AH34" s="136"/>
      <c r="AI34" s="145"/>
      <c r="AJ34" s="342"/>
    </row>
    <row r="35" spans="1:36" ht="21.75" customHeight="1" thickBot="1">
      <c r="A35" s="54" t="s">
        <v>66</v>
      </c>
      <c r="B35" s="55"/>
      <c r="C35" s="55"/>
      <c r="D35" s="56"/>
      <c r="E35" s="349"/>
      <c r="F35" s="58"/>
      <c r="G35" s="58"/>
      <c r="H35" s="195"/>
      <c r="I35" s="195"/>
      <c r="J35" s="64"/>
      <c r="K35" s="196"/>
      <c r="L35" s="196"/>
      <c r="M35" s="61"/>
      <c r="N35" s="62"/>
      <c r="O35" s="197"/>
      <c r="P35" s="175"/>
      <c r="Q35" s="193"/>
      <c r="R35" s="63"/>
      <c r="S35" s="64"/>
      <c r="T35" s="65"/>
      <c r="U35" s="65"/>
      <c r="V35" s="66"/>
      <c r="W35" s="66"/>
      <c r="X35" s="255"/>
      <c r="Y35" s="255"/>
      <c r="Z35" s="256"/>
      <c r="AA35" s="69"/>
      <c r="AB35" s="70"/>
      <c r="AC35" s="71"/>
      <c r="AD35" s="72"/>
      <c r="AE35" s="198"/>
      <c r="AF35" s="199"/>
      <c r="AG35" s="175"/>
      <c r="AH35" s="175"/>
      <c r="AI35" s="200"/>
      <c r="AJ35" s="270"/>
    </row>
    <row r="36" spans="1:36" ht="21.75" customHeight="1" thickTop="1">
      <c r="A36" s="110" t="s">
        <v>108</v>
      </c>
      <c r="B36" s="111"/>
      <c r="C36" s="111"/>
      <c r="D36" s="112"/>
      <c r="E36" s="347" t="s">
        <v>184</v>
      </c>
      <c r="F36" s="113" t="s">
        <v>202</v>
      </c>
      <c r="G36" s="139" t="s">
        <v>109</v>
      </c>
      <c r="H36" s="113" t="s">
        <v>112</v>
      </c>
      <c r="I36" s="128"/>
      <c r="J36" s="114"/>
      <c r="K36" s="115"/>
      <c r="L36" s="115"/>
      <c r="M36" s="115"/>
      <c r="N36" s="116"/>
      <c r="O36" s="288"/>
      <c r="P36" s="148"/>
      <c r="Q36" s="289"/>
      <c r="R36" s="290"/>
      <c r="S36" s="291"/>
      <c r="T36" s="292"/>
      <c r="U36" s="292"/>
      <c r="V36" s="293"/>
      <c r="W36" s="117"/>
      <c r="X36" s="244">
        <v>1</v>
      </c>
      <c r="Y36" s="158">
        <v>151145.92</v>
      </c>
      <c r="Z36" s="158">
        <v>202692.8</v>
      </c>
      <c r="AA36" s="119">
        <f>SUM(Z36:Z44)+0.01</f>
        <v>4244611.13</v>
      </c>
      <c r="AB36" s="124">
        <f>I37-AA36</f>
        <v>632038.3799999999</v>
      </c>
      <c r="AC36" s="294"/>
      <c r="AD36" s="295"/>
      <c r="AE36" s="97" t="s">
        <v>92</v>
      </c>
      <c r="AF36" s="147"/>
      <c r="AG36" s="148"/>
      <c r="AH36" s="148"/>
      <c r="AI36" s="149"/>
      <c r="AJ36" s="343" t="s">
        <v>82</v>
      </c>
    </row>
    <row r="37" spans="1:36" ht="21.75" customHeight="1">
      <c r="A37" s="29" t="s">
        <v>65</v>
      </c>
      <c r="B37" s="30"/>
      <c r="C37" s="30"/>
      <c r="D37" s="31"/>
      <c r="E37" s="345"/>
      <c r="F37" s="32" t="s">
        <v>64</v>
      </c>
      <c r="G37" s="121" t="s">
        <v>110</v>
      </c>
      <c r="H37" s="121"/>
      <c r="I37" s="123">
        <v>4876649.51</v>
      </c>
      <c r="J37" s="164" t="s">
        <v>185</v>
      </c>
      <c r="K37" s="33" t="s">
        <v>186</v>
      </c>
      <c r="L37" s="33"/>
      <c r="M37" s="34">
        <v>0.25</v>
      </c>
      <c r="N37" s="171" t="s">
        <v>187</v>
      </c>
      <c r="O37" s="135" t="s">
        <v>221</v>
      </c>
      <c r="P37" s="136" t="s">
        <v>222</v>
      </c>
      <c r="Q37" s="35">
        <f>I37*0.25</f>
        <v>1219162.3775</v>
      </c>
      <c r="R37" s="268" t="s">
        <v>292</v>
      </c>
      <c r="S37" s="47"/>
      <c r="T37" s="51"/>
      <c r="U37" s="51"/>
      <c r="V37" s="39"/>
      <c r="W37" s="40">
        <v>90</v>
      </c>
      <c r="X37" s="249">
        <v>2</v>
      </c>
      <c r="Y37" s="253">
        <v>813750.49</v>
      </c>
      <c r="Z37" s="253">
        <v>1091272.33</v>
      </c>
      <c r="AA37" s="40">
        <f>AA36/I37*100</f>
        <v>87.03949548344721</v>
      </c>
      <c r="AB37" s="42"/>
      <c r="AC37" s="43"/>
      <c r="AD37" s="53"/>
      <c r="AE37" s="44" t="s">
        <v>93</v>
      </c>
      <c r="AF37" s="146" t="s">
        <v>437</v>
      </c>
      <c r="AG37" s="136" t="s">
        <v>437</v>
      </c>
      <c r="AH37" s="136"/>
      <c r="AI37" s="145"/>
      <c r="AJ37" s="342"/>
    </row>
    <row r="38" spans="1:36" ht="21.75" customHeight="1">
      <c r="A38" s="29" t="s">
        <v>183</v>
      </c>
      <c r="B38" s="30" t="s">
        <v>181</v>
      </c>
      <c r="C38" s="30" t="s">
        <v>182</v>
      </c>
      <c r="D38" s="165" t="str">
        <f>C38</f>
        <v> 5-Abr-2018</v>
      </c>
      <c r="E38" s="345"/>
      <c r="F38" s="32"/>
      <c r="G38" s="32" t="s">
        <v>111</v>
      </c>
      <c r="H38" s="121"/>
      <c r="I38" s="192"/>
      <c r="J38" s="191" t="s">
        <v>292</v>
      </c>
      <c r="K38" s="191" t="s">
        <v>293</v>
      </c>
      <c r="L38" s="190" t="s">
        <v>103</v>
      </c>
      <c r="M38" s="34"/>
      <c r="N38" s="49"/>
      <c r="O38" s="135" t="s">
        <v>187</v>
      </c>
      <c r="P38" s="136" t="s">
        <v>187</v>
      </c>
      <c r="Q38" s="35"/>
      <c r="R38" s="50"/>
      <c r="S38" s="47"/>
      <c r="T38" s="51"/>
      <c r="U38" s="51"/>
      <c r="V38" s="39"/>
      <c r="W38" s="39"/>
      <c r="X38" s="41">
        <v>3</v>
      </c>
      <c r="Y38" s="142">
        <v>646045.13</v>
      </c>
      <c r="Z38" s="142">
        <v>866372.66</v>
      </c>
      <c r="AA38" s="42"/>
      <c r="AB38" s="42"/>
      <c r="AC38" s="43"/>
      <c r="AD38" s="53"/>
      <c r="AE38" s="99"/>
      <c r="AF38" s="146"/>
      <c r="AG38" s="136"/>
      <c r="AH38" s="136"/>
      <c r="AI38" s="145"/>
      <c r="AJ38" s="342"/>
    </row>
    <row r="39" spans="1:36" ht="21.75" customHeight="1">
      <c r="A39" s="29"/>
      <c r="B39" s="45"/>
      <c r="C39" s="45"/>
      <c r="D39" s="46"/>
      <c r="E39" s="345"/>
      <c r="F39" s="32"/>
      <c r="G39" s="32"/>
      <c r="H39" s="121"/>
      <c r="I39" s="141"/>
      <c r="J39" s="191" t="s">
        <v>329</v>
      </c>
      <c r="K39" s="191" t="s">
        <v>327</v>
      </c>
      <c r="L39" s="190" t="s">
        <v>104</v>
      </c>
      <c r="M39" s="34"/>
      <c r="N39" s="49"/>
      <c r="O39" s="135"/>
      <c r="P39" s="136"/>
      <c r="Q39" s="35"/>
      <c r="R39" s="50"/>
      <c r="S39" s="47"/>
      <c r="T39" s="51"/>
      <c r="U39" s="51"/>
      <c r="V39" s="39"/>
      <c r="W39" s="39"/>
      <c r="X39" s="41">
        <v>4</v>
      </c>
      <c r="Y39" s="142">
        <v>319230.94</v>
      </c>
      <c r="Z39" s="142">
        <v>428101.6</v>
      </c>
      <c r="AA39" s="98"/>
      <c r="AB39" s="42"/>
      <c r="AC39" s="43"/>
      <c r="AD39" s="53"/>
      <c r="AE39" s="99"/>
      <c r="AF39" s="146"/>
      <c r="AG39" s="136"/>
      <c r="AH39" s="136"/>
      <c r="AI39" s="145"/>
      <c r="AJ39" s="342"/>
    </row>
    <row r="40" spans="1:36" ht="21.75" customHeight="1">
      <c r="A40" s="29"/>
      <c r="B40" s="45"/>
      <c r="C40" s="45"/>
      <c r="D40" s="46"/>
      <c r="E40" s="345"/>
      <c r="F40" s="32"/>
      <c r="G40" s="32"/>
      <c r="H40" s="121"/>
      <c r="I40" s="141"/>
      <c r="J40" s="47"/>
      <c r="K40" s="48"/>
      <c r="L40" s="48"/>
      <c r="M40" s="34"/>
      <c r="N40" s="49"/>
      <c r="O40" s="135"/>
      <c r="P40" s="136"/>
      <c r="Q40" s="35"/>
      <c r="R40" s="50"/>
      <c r="S40" s="47"/>
      <c r="T40" s="51"/>
      <c r="U40" s="51"/>
      <c r="V40" s="39"/>
      <c r="W40" s="39"/>
      <c r="X40" s="41">
        <v>5</v>
      </c>
      <c r="Y40" s="142">
        <v>441319.38</v>
      </c>
      <c r="Z40" s="142">
        <v>591827.15</v>
      </c>
      <c r="AA40" s="98"/>
      <c r="AB40" s="42"/>
      <c r="AC40" s="43"/>
      <c r="AD40" s="53"/>
      <c r="AE40" s="99"/>
      <c r="AF40" s="146"/>
      <c r="AG40" s="136"/>
      <c r="AH40" s="136"/>
      <c r="AI40" s="145"/>
      <c r="AJ40" s="173"/>
    </row>
    <row r="41" spans="1:36" ht="21.75" customHeight="1">
      <c r="A41" s="29"/>
      <c r="B41" s="45"/>
      <c r="C41" s="45"/>
      <c r="D41" s="46"/>
      <c r="E41" s="345"/>
      <c r="F41" s="32"/>
      <c r="G41" s="32"/>
      <c r="H41" s="121"/>
      <c r="I41" s="141"/>
      <c r="J41" s="47"/>
      <c r="K41" s="48"/>
      <c r="L41" s="48"/>
      <c r="M41" s="34"/>
      <c r="N41" s="49"/>
      <c r="O41" s="135"/>
      <c r="P41" s="136"/>
      <c r="Q41" s="35"/>
      <c r="R41" s="50"/>
      <c r="S41" s="47"/>
      <c r="T41" s="51"/>
      <c r="U41" s="51"/>
      <c r="V41" s="39"/>
      <c r="W41" s="39"/>
      <c r="X41" s="41">
        <v>6</v>
      </c>
      <c r="Y41" s="142">
        <v>330225.21</v>
      </c>
      <c r="Z41" s="142">
        <v>442845.37</v>
      </c>
      <c r="AA41" s="98"/>
      <c r="AB41" s="42"/>
      <c r="AC41" s="43"/>
      <c r="AD41" s="53"/>
      <c r="AE41" s="99"/>
      <c r="AF41" s="146"/>
      <c r="AG41" s="136"/>
      <c r="AH41" s="136"/>
      <c r="AI41" s="145"/>
      <c r="AJ41" s="173"/>
    </row>
    <row r="42" spans="1:36" ht="21.75" customHeight="1">
      <c r="A42" s="29"/>
      <c r="B42" s="45"/>
      <c r="C42" s="45"/>
      <c r="D42" s="46"/>
      <c r="E42" s="345"/>
      <c r="F42" s="32"/>
      <c r="G42" s="32"/>
      <c r="H42" s="121"/>
      <c r="I42" s="141"/>
      <c r="J42" s="47"/>
      <c r="K42" s="48"/>
      <c r="L42" s="48"/>
      <c r="M42" s="34"/>
      <c r="N42" s="49"/>
      <c r="O42" s="135"/>
      <c r="P42" s="136"/>
      <c r="Q42" s="35"/>
      <c r="R42" s="50"/>
      <c r="S42" s="47"/>
      <c r="T42" s="51"/>
      <c r="U42" s="51"/>
      <c r="V42" s="39"/>
      <c r="W42" s="39"/>
      <c r="X42" s="41">
        <v>7</v>
      </c>
      <c r="Y42" s="142">
        <v>211850.57</v>
      </c>
      <c r="Z42" s="142">
        <v>284100.18</v>
      </c>
      <c r="AA42" s="98"/>
      <c r="AB42" s="42"/>
      <c r="AC42" s="43"/>
      <c r="AD42" s="53"/>
      <c r="AE42" s="99"/>
      <c r="AF42" s="146"/>
      <c r="AG42" s="136"/>
      <c r="AH42" s="136"/>
      <c r="AI42" s="145"/>
      <c r="AJ42" s="173"/>
    </row>
    <row r="43" spans="1:36" ht="21.75" customHeight="1">
      <c r="A43" s="29"/>
      <c r="B43" s="45"/>
      <c r="C43" s="45"/>
      <c r="D43" s="46"/>
      <c r="E43" s="345"/>
      <c r="F43" s="32"/>
      <c r="G43" s="32"/>
      <c r="H43" s="121"/>
      <c r="I43" s="141"/>
      <c r="J43" s="47"/>
      <c r="K43" s="48"/>
      <c r="L43" s="48"/>
      <c r="M43" s="34"/>
      <c r="N43" s="49"/>
      <c r="O43" s="135"/>
      <c r="P43" s="136"/>
      <c r="Q43" s="35"/>
      <c r="R43" s="50"/>
      <c r="S43" s="47"/>
      <c r="T43" s="51"/>
      <c r="U43" s="51"/>
      <c r="V43" s="39"/>
      <c r="W43" s="39"/>
      <c r="X43" s="41">
        <v>8</v>
      </c>
      <c r="Y43" s="142">
        <v>251594.96</v>
      </c>
      <c r="Z43" s="142">
        <v>337399.03</v>
      </c>
      <c r="AA43" s="98"/>
      <c r="AB43" s="42"/>
      <c r="AC43" s="43"/>
      <c r="AD43" s="53"/>
      <c r="AE43" s="99"/>
      <c r="AF43" s="146"/>
      <c r="AG43" s="136"/>
      <c r="AH43" s="136"/>
      <c r="AI43" s="145"/>
      <c r="AJ43" s="173"/>
    </row>
    <row r="44" spans="1:36" ht="21.75" customHeight="1" thickBot="1">
      <c r="A44" s="54" t="s">
        <v>66</v>
      </c>
      <c r="B44" s="55"/>
      <c r="C44" s="55"/>
      <c r="D44" s="56"/>
      <c r="E44" s="350"/>
      <c r="F44" s="57"/>
      <c r="G44" s="58"/>
      <c r="H44" s="58"/>
      <c r="I44" s="59"/>
      <c r="J44" s="60"/>
      <c r="K44" s="60"/>
      <c r="L44" s="60"/>
      <c r="M44" s="61"/>
      <c r="N44" s="62"/>
      <c r="O44" s="286"/>
      <c r="P44" s="138"/>
      <c r="Q44" s="63"/>
      <c r="R44" s="63"/>
      <c r="S44" s="64"/>
      <c r="T44" s="65"/>
      <c r="U44" s="65"/>
      <c r="V44" s="66"/>
      <c r="W44" s="66"/>
      <c r="X44" s="68">
        <v>9</v>
      </c>
      <c r="Y44" s="68"/>
      <c r="Z44" s="287"/>
      <c r="AA44" s="69"/>
      <c r="AB44" s="70"/>
      <c r="AC44" s="71"/>
      <c r="AD44" s="72"/>
      <c r="AE44" s="73"/>
      <c r="AF44" s="153"/>
      <c r="AG44" s="138"/>
      <c r="AH44" s="138"/>
      <c r="AI44" s="154"/>
      <c r="AJ44" s="126"/>
    </row>
    <row r="45" spans="1:36" ht="21.75" customHeight="1" thickTop="1">
      <c r="A45" s="14" t="s">
        <v>113</v>
      </c>
      <c r="B45" s="15"/>
      <c r="C45" s="15"/>
      <c r="D45" s="16"/>
      <c r="E45" s="344" t="s">
        <v>204</v>
      </c>
      <c r="F45" s="113" t="s">
        <v>114</v>
      </c>
      <c r="G45" s="194" t="s">
        <v>101</v>
      </c>
      <c r="H45" s="17" t="s">
        <v>87</v>
      </c>
      <c r="I45" s="122"/>
      <c r="J45" s="18"/>
      <c r="K45" s="19"/>
      <c r="L45" s="19"/>
      <c r="M45" s="19"/>
      <c r="N45" s="20"/>
      <c r="O45" s="275"/>
      <c r="P45" s="151"/>
      <c r="Q45" s="276"/>
      <c r="R45" s="277"/>
      <c r="S45" s="278"/>
      <c r="T45" s="279"/>
      <c r="U45" s="279"/>
      <c r="V45" s="280"/>
      <c r="W45" s="23"/>
      <c r="X45" s="281">
        <v>1</v>
      </c>
      <c r="Y45" s="158">
        <v>575055.73</v>
      </c>
      <c r="Z45" s="158">
        <v>771173</v>
      </c>
      <c r="AA45" s="25">
        <f>SUM(Z45:Z49)</f>
        <v>771173</v>
      </c>
      <c r="AB45" s="26">
        <f>I46-AA45</f>
        <v>300867.95999999996</v>
      </c>
      <c r="AC45" s="283"/>
      <c r="AD45" s="284"/>
      <c r="AE45" s="285" t="s">
        <v>236</v>
      </c>
      <c r="AF45" s="150"/>
      <c r="AG45" s="151"/>
      <c r="AH45" s="151"/>
      <c r="AI45" s="152"/>
      <c r="AJ45" s="341" t="s">
        <v>82</v>
      </c>
    </row>
    <row r="46" spans="1:36" ht="21.75" customHeight="1">
      <c r="A46" s="29" t="s">
        <v>65</v>
      </c>
      <c r="B46" s="30"/>
      <c r="C46" s="30"/>
      <c r="D46" s="31"/>
      <c r="E46" s="345"/>
      <c r="F46" s="32" t="s">
        <v>115</v>
      </c>
      <c r="G46" s="121" t="s">
        <v>205</v>
      </c>
      <c r="H46" s="121"/>
      <c r="I46" s="123">
        <v>1072040.96</v>
      </c>
      <c r="J46" s="164" t="s">
        <v>207</v>
      </c>
      <c r="K46" s="33" t="s">
        <v>208</v>
      </c>
      <c r="L46" s="33"/>
      <c r="M46" s="34">
        <v>0.25</v>
      </c>
      <c r="N46" s="171" t="s">
        <v>191</v>
      </c>
      <c r="O46" s="135" t="s">
        <v>223</v>
      </c>
      <c r="P46" s="136" t="s">
        <v>224</v>
      </c>
      <c r="Q46" s="35">
        <f>I46*0.25</f>
        <v>268010.24</v>
      </c>
      <c r="R46" s="268" t="s">
        <v>328</v>
      </c>
      <c r="S46" s="47"/>
      <c r="T46" s="51"/>
      <c r="U46" s="51"/>
      <c r="V46" s="39"/>
      <c r="W46" s="40">
        <v>75</v>
      </c>
      <c r="X46" s="249">
        <v>2</v>
      </c>
      <c r="Y46" s="250"/>
      <c r="Z46" s="250"/>
      <c r="AA46" s="40">
        <f>AA45/I46*100</f>
        <v>71.93503128835674</v>
      </c>
      <c r="AB46" s="42"/>
      <c r="AC46" s="43"/>
      <c r="AD46" s="53"/>
      <c r="AE46" s="99" t="s">
        <v>237</v>
      </c>
      <c r="AF46" s="146" t="s">
        <v>437</v>
      </c>
      <c r="AG46" s="136" t="s">
        <v>437</v>
      </c>
      <c r="AH46" s="136"/>
      <c r="AI46" s="145"/>
      <c r="AJ46" s="342"/>
    </row>
    <row r="47" spans="1:36" ht="21.75" customHeight="1">
      <c r="A47" s="29" t="s">
        <v>188</v>
      </c>
      <c r="B47" s="30" t="s">
        <v>203</v>
      </c>
      <c r="C47" s="30" t="s">
        <v>189</v>
      </c>
      <c r="D47" s="165" t="str">
        <f>C47</f>
        <v> 13-Abr-2018</v>
      </c>
      <c r="E47" s="345"/>
      <c r="F47" s="260" t="s">
        <v>64</v>
      </c>
      <c r="G47" s="121" t="s">
        <v>206</v>
      </c>
      <c r="H47" s="121"/>
      <c r="I47" s="192"/>
      <c r="J47" s="47"/>
      <c r="K47" s="159"/>
      <c r="L47" s="140"/>
      <c r="M47" s="34"/>
      <c r="N47" s="49"/>
      <c r="O47" s="299" t="s">
        <v>191</v>
      </c>
      <c r="P47" s="300" t="s">
        <v>191</v>
      </c>
      <c r="Q47" s="35"/>
      <c r="R47" s="50"/>
      <c r="S47" s="47"/>
      <c r="T47" s="51"/>
      <c r="U47" s="51"/>
      <c r="V47" s="39"/>
      <c r="W47" s="39"/>
      <c r="X47" s="41">
        <v>3</v>
      </c>
      <c r="Y47" s="142"/>
      <c r="Z47" s="142"/>
      <c r="AA47" s="42"/>
      <c r="AB47" s="42"/>
      <c r="AC47" s="43"/>
      <c r="AD47" s="53"/>
      <c r="AE47" s="99"/>
      <c r="AF47" s="146"/>
      <c r="AG47" s="136"/>
      <c r="AH47" s="136"/>
      <c r="AI47" s="145"/>
      <c r="AJ47" s="342"/>
    </row>
    <row r="48" spans="1:36" ht="21.75" customHeight="1">
      <c r="A48" s="29"/>
      <c r="B48" s="45"/>
      <c r="C48" s="45"/>
      <c r="D48" s="46"/>
      <c r="E48" s="345"/>
      <c r="F48" s="32"/>
      <c r="G48" s="32"/>
      <c r="H48" s="121"/>
      <c r="I48" s="141"/>
      <c r="J48" s="47"/>
      <c r="K48" s="48"/>
      <c r="L48" s="48"/>
      <c r="M48" s="34"/>
      <c r="N48" s="49"/>
      <c r="O48" s="135"/>
      <c r="P48" s="136"/>
      <c r="Q48" s="35"/>
      <c r="R48" s="50"/>
      <c r="S48" s="47"/>
      <c r="T48" s="51"/>
      <c r="U48" s="51"/>
      <c r="V48" s="39"/>
      <c r="W48" s="39"/>
      <c r="X48" s="41">
        <v>4</v>
      </c>
      <c r="Y48" s="41"/>
      <c r="Z48" s="52"/>
      <c r="AA48" s="98"/>
      <c r="AB48" s="42"/>
      <c r="AC48" s="43"/>
      <c r="AD48" s="53"/>
      <c r="AE48" s="99"/>
      <c r="AF48" s="146"/>
      <c r="AG48" s="136"/>
      <c r="AH48" s="136"/>
      <c r="AI48" s="145"/>
      <c r="AJ48" s="342"/>
    </row>
    <row r="49" spans="1:36" ht="21.75" customHeight="1" thickBot="1">
      <c r="A49" s="177" t="s">
        <v>66</v>
      </c>
      <c r="B49" s="129"/>
      <c r="C49" s="129"/>
      <c r="D49" s="130"/>
      <c r="E49" s="346"/>
      <c r="F49" s="74"/>
      <c r="G49" s="75"/>
      <c r="H49" s="75"/>
      <c r="I49" s="131"/>
      <c r="J49" s="76"/>
      <c r="K49" s="76"/>
      <c r="L49" s="76"/>
      <c r="M49" s="77"/>
      <c r="N49" s="78"/>
      <c r="O49" s="257"/>
      <c r="P49" s="180"/>
      <c r="Q49" s="79"/>
      <c r="R49" s="79"/>
      <c r="S49" s="80"/>
      <c r="T49" s="81"/>
      <c r="U49" s="81"/>
      <c r="V49" s="82"/>
      <c r="W49" s="82"/>
      <c r="X49" s="83">
        <v>5</v>
      </c>
      <c r="Y49" s="83"/>
      <c r="Z49" s="160"/>
      <c r="AA49" s="181"/>
      <c r="AB49" s="84"/>
      <c r="AC49" s="85"/>
      <c r="AD49" s="182"/>
      <c r="AE49" s="183"/>
      <c r="AF49" s="184"/>
      <c r="AG49" s="180"/>
      <c r="AH49" s="180"/>
      <c r="AI49" s="185"/>
      <c r="AJ49" s="186"/>
    </row>
    <row r="50" spans="1:36" ht="24.75" customHeight="1">
      <c r="A50" s="86"/>
      <c r="B50" s="6"/>
      <c r="C50" s="6"/>
      <c r="D50" s="6"/>
      <c r="E50" s="6"/>
      <c r="F50" s="6"/>
      <c r="G50" s="87"/>
      <c r="H50" s="87" t="s">
        <v>194</v>
      </c>
      <c r="I50" s="258">
        <f>I37+I46</f>
        <v>5948690.47</v>
      </c>
      <c r="J50" s="88"/>
      <c r="K50" s="89"/>
      <c r="L50" s="89"/>
      <c r="M50" s="90"/>
      <c r="N50" s="90"/>
      <c r="O50" s="88"/>
      <c r="P50" s="87" t="s">
        <v>199</v>
      </c>
      <c r="Q50" s="258">
        <f>Q37+Q46</f>
        <v>1487172.6175</v>
      </c>
      <c r="R50" s="88"/>
      <c r="S50" s="88"/>
      <c r="T50" s="88"/>
      <c r="U50" s="88"/>
      <c r="V50" s="88"/>
      <c r="W50" s="88"/>
      <c r="X50" s="87" t="s">
        <v>201</v>
      </c>
      <c r="Y50" s="258">
        <f>SUM(Y36:Y49)</f>
        <v>3740218.3299999996</v>
      </c>
      <c r="Z50" s="258">
        <f>SUM(Z36:Z49)</f>
        <v>5015784.12</v>
      </c>
      <c r="AA50" s="88"/>
      <c r="AB50" s="108">
        <f>AB36+AB45</f>
        <v>932906.3399999999</v>
      </c>
      <c r="AC50" s="91" t="s">
        <v>84</v>
      </c>
      <c r="AD50" s="88"/>
      <c r="AE50" s="6"/>
      <c r="AF50" s="6"/>
      <c r="AG50" s="6"/>
      <c r="AH50" s="6"/>
      <c r="AI50" s="6"/>
      <c r="AJ50" s="6"/>
    </row>
    <row r="51" spans="16:26" ht="24.75" customHeight="1">
      <c r="P51" s="87" t="s">
        <v>106</v>
      </c>
      <c r="Q51" s="243">
        <f>Q14+Q20+Q25+Q32</f>
        <v>4404709.057499999</v>
      </c>
      <c r="X51" s="87" t="s">
        <v>228</v>
      </c>
      <c r="Y51" s="248">
        <f>Y16+Y17+Y18+Y21+Y22+Y27+Y28+Y29+Y30+Y31</f>
        <v>6818097.329999999</v>
      </c>
      <c r="Z51" s="243">
        <f>Z16+Z17+Z18+Z21+Z22+Z27+Z28+Z29+Z30+Z31</f>
        <v>8933236.94</v>
      </c>
    </row>
  </sheetData>
  <sheetProtection/>
  <mergeCells count="21">
    <mergeCell ref="A4:AI4"/>
    <mergeCell ref="AH11:AH12"/>
    <mergeCell ref="AI11:AI12"/>
    <mergeCell ref="AF10:AF12"/>
    <mergeCell ref="A7:K7"/>
    <mergeCell ref="B10:C10"/>
    <mergeCell ref="L10:L12"/>
    <mergeCell ref="J10:K10"/>
    <mergeCell ref="E10:E12"/>
    <mergeCell ref="E45:E49"/>
    <mergeCell ref="E31:E35"/>
    <mergeCell ref="E36:E44"/>
    <mergeCell ref="E19:E23"/>
    <mergeCell ref="E24:E30"/>
    <mergeCell ref="E13:E18"/>
    <mergeCell ref="AJ45:AJ48"/>
    <mergeCell ref="AJ19:AJ22"/>
    <mergeCell ref="AJ24:AJ27"/>
    <mergeCell ref="AJ36:AJ39"/>
    <mergeCell ref="AJ31:AJ34"/>
    <mergeCell ref="AJ13:AJ16"/>
  </mergeCells>
  <printOptions horizontalCentered="1" verticalCentered="1"/>
  <pageMargins left="0.3937007874015748" right="0.3937007874015748" top="0" bottom="0" header="0" footer="0"/>
  <pageSetup fitToWidth="2" horizontalDpi="300" verticalDpi="300" orientation="landscape" scale="51" r:id="rId2"/>
  <headerFooter alignWithMargins="0">
    <oddFooter>&amp;L&amp;11Archivo&amp;"Arial,Negrita" Obrapubl2017.XLS.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J46"/>
  <sheetViews>
    <sheetView showGridLines="0" zoomScale="80" zoomScaleNormal="80" zoomScalePageLayoutView="0" workbookViewId="0" topLeftCell="A1">
      <pane xSplit="9" ySplit="11" topLeftCell="AA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F14" sqref="AF14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8" width="17.7109375" style="0" customWidth="1"/>
    <col min="9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6" width="12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 t="str">
        <f>Hoja1!AJ2</f>
        <v> 14-Septiembre-2018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51" t="s">
        <v>180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27"/>
    </row>
    <row r="7" spans="1:36" ht="34.5" customHeight="1" thickBot="1">
      <c r="A7" s="359" t="s">
        <v>67</v>
      </c>
      <c r="B7" s="360"/>
      <c r="C7" s="360"/>
      <c r="D7" s="360"/>
      <c r="E7" s="360"/>
      <c r="F7" s="360"/>
      <c r="G7" s="360"/>
      <c r="H7" s="360"/>
      <c r="I7" s="360"/>
      <c r="J7" s="360"/>
      <c r="K7" s="361"/>
      <c r="L7" s="125"/>
      <c r="M7" s="5"/>
      <c r="N7" s="172"/>
      <c r="O7" s="11" t="s">
        <v>97</v>
      </c>
      <c r="P7" s="5"/>
      <c r="Q7" s="5"/>
      <c r="R7" s="5"/>
      <c r="S7" s="5"/>
      <c r="T7" s="5"/>
      <c r="U7" s="5"/>
      <c r="V7" s="5"/>
      <c r="Y7" s="238"/>
      <c r="Z7" s="239" t="s">
        <v>107</v>
      </c>
      <c r="AA7" s="233"/>
      <c r="AB7" s="11" t="s">
        <v>90</v>
      </c>
      <c r="AC7" s="157"/>
      <c r="AD7" s="11" t="s">
        <v>89</v>
      </c>
      <c r="AE7" s="13"/>
      <c r="AF7" s="11"/>
      <c r="AG7" s="11"/>
      <c r="AH7" s="13"/>
      <c r="AI7" s="13"/>
      <c r="AJ7" s="13" t="s">
        <v>91</v>
      </c>
    </row>
    <row r="8" spans="1:36" ht="12.75">
      <c r="A8" s="201" t="s">
        <v>2</v>
      </c>
      <c r="B8" s="202"/>
      <c r="C8" s="202"/>
      <c r="D8" s="203"/>
      <c r="E8" s="202" t="s">
        <v>3</v>
      </c>
      <c r="F8" s="210"/>
      <c r="G8" s="210"/>
      <c r="H8" s="210"/>
      <c r="I8" s="210"/>
      <c r="J8" s="210"/>
      <c r="K8" s="210"/>
      <c r="L8" s="210"/>
      <c r="M8" s="210"/>
      <c r="N8" s="211"/>
      <c r="O8" s="212" t="s">
        <v>4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0"/>
      <c r="AG8" s="210"/>
      <c r="AH8" s="210"/>
      <c r="AI8" s="210"/>
      <c r="AJ8" s="213"/>
    </row>
    <row r="9" spans="1:36" ht="12.75">
      <c r="A9" s="204" t="s">
        <v>5</v>
      </c>
      <c r="B9" s="205"/>
      <c r="C9" s="205"/>
      <c r="D9" s="206"/>
      <c r="E9" s="205" t="s">
        <v>6</v>
      </c>
      <c r="F9" s="214"/>
      <c r="G9" s="214"/>
      <c r="H9" s="214"/>
      <c r="I9" s="214"/>
      <c r="J9" s="214"/>
      <c r="K9" s="214"/>
      <c r="L9" s="214"/>
      <c r="M9" s="214"/>
      <c r="N9" s="215"/>
      <c r="O9" s="205" t="s">
        <v>7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216"/>
      <c r="AG9" s="216"/>
      <c r="AH9" s="216"/>
      <c r="AI9" s="216"/>
      <c r="AJ9" s="217" t="s">
        <v>78</v>
      </c>
    </row>
    <row r="10" spans="1:36" ht="39.75" customHeight="1">
      <c r="A10" s="207" t="s">
        <v>58</v>
      </c>
      <c r="B10" s="362" t="s">
        <v>8</v>
      </c>
      <c r="C10" s="363"/>
      <c r="D10" s="208" t="s">
        <v>9</v>
      </c>
      <c r="E10" s="368" t="s">
        <v>88</v>
      </c>
      <c r="F10" s="274"/>
      <c r="G10" s="274"/>
      <c r="H10" s="274"/>
      <c r="I10" s="274" t="s">
        <v>10</v>
      </c>
      <c r="J10" s="366" t="s">
        <v>68</v>
      </c>
      <c r="K10" s="367"/>
      <c r="L10" s="364" t="s">
        <v>69</v>
      </c>
      <c r="M10" s="274" t="s">
        <v>11</v>
      </c>
      <c r="N10" s="208" t="s">
        <v>9</v>
      </c>
      <c r="O10" s="205" t="s">
        <v>12</v>
      </c>
      <c r="P10" s="219"/>
      <c r="Q10" s="205" t="s">
        <v>13</v>
      </c>
      <c r="R10" s="219"/>
      <c r="S10" s="220" t="s">
        <v>14</v>
      </c>
      <c r="T10" s="221" t="s">
        <v>15</v>
      </c>
      <c r="U10" s="214"/>
      <c r="V10" s="214"/>
      <c r="W10" s="219"/>
      <c r="X10" s="222" t="s">
        <v>47</v>
      </c>
      <c r="Y10" s="222"/>
      <c r="Z10" s="223"/>
      <c r="AA10" s="224"/>
      <c r="AB10" s="224"/>
      <c r="AC10" s="225" t="s">
        <v>14</v>
      </c>
      <c r="AD10" s="226" t="s">
        <v>14</v>
      </c>
      <c r="AE10" s="227" t="s">
        <v>33</v>
      </c>
      <c r="AF10" s="357" t="s">
        <v>71</v>
      </c>
      <c r="AG10" s="228" t="s">
        <v>72</v>
      </c>
      <c r="AH10" s="228" t="s">
        <v>73</v>
      </c>
      <c r="AI10" s="228"/>
      <c r="AJ10" s="217" t="s">
        <v>79</v>
      </c>
    </row>
    <row r="11" spans="1:36" ht="14.25">
      <c r="A11" s="207" t="s">
        <v>49</v>
      </c>
      <c r="B11" s="209" t="s">
        <v>17</v>
      </c>
      <c r="C11" s="209" t="s">
        <v>18</v>
      </c>
      <c r="D11" s="208" t="s">
        <v>19</v>
      </c>
      <c r="E11" s="369"/>
      <c r="F11" s="274" t="s">
        <v>56</v>
      </c>
      <c r="G11" s="274" t="s">
        <v>20</v>
      </c>
      <c r="H11" s="274" t="s">
        <v>85</v>
      </c>
      <c r="I11" s="274" t="s">
        <v>21</v>
      </c>
      <c r="J11" s="274" t="s">
        <v>22</v>
      </c>
      <c r="K11" s="274" t="s">
        <v>23</v>
      </c>
      <c r="L11" s="365"/>
      <c r="M11" s="274" t="s">
        <v>24</v>
      </c>
      <c r="N11" s="208" t="s">
        <v>25</v>
      </c>
      <c r="O11" s="220" t="s">
        <v>11</v>
      </c>
      <c r="P11" s="274" t="s">
        <v>26</v>
      </c>
      <c r="Q11" s="274" t="s">
        <v>10</v>
      </c>
      <c r="R11" s="274" t="s">
        <v>14</v>
      </c>
      <c r="S11" s="220" t="s">
        <v>27</v>
      </c>
      <c r="T11" s="229" t="s">
        <v>28</v>
      </c>
      <c r="U11" s="274" t="s">
        <v>29</v>
      </c>
      <c r="V11" s="274" t="s">
        <v>30</v>
      </c>
      <c r="W11" s="274" t="s">
        <v>29</v>
      </c>
      <c r="X11" s="230" t="s">
        <v>57</v>
      </c>
      <c r="Y11" s="273" t="s">
        <v>94</v>
      </c>
      <c r="Z11" s="273" t="s">
        <v>31</v>
      </c>
      <c r="AA11" s="220" t="s">
        <v>45</v>
      </c>
      <c r="AB11" s="273" t="s">
        <v>55</v>
      </c>
      <c r="AC11" s="274" t="s">
        <v>27</v>
      </c>
      <c r="AD11" s="229" t="s">
        <v>32</v>
      </c>
      <c r="AE11" s="229" t="s">
        <v>77</v>
      </c>
      <c r="AF11" s="358"/>
      <c r="AG11" s="274" t="s">
        <v>74</v>
      </c>
      <c r="AH11" s="353" t="s">
        <v>75</v>
      </c>
      <c r="AI11" s="355" t="s">
        <v>76</v>
      </c>
      <c r="AJ11" s="217" t="s">
        <v>80</v>
      </c>
    </row>
    <row r="12" spans="1:36" ht="13.5" thickBot="1">
      <c r="A12" s="207" t="s">
        <v>50</v>
      </c>
      <c r="B12" s="209" t="s">
        <v>34</v>
      </c>
      <c r="C12" s="209" t="s">
        <v>34</v>
      </c>
      <c r="D12" s="208" t="s">
        <v>35</v>
      </c>
      <c r="E12" s="369"/>
      <c r="F12" s="274"/>
      <c r="G12" s="274"/>
      <c r="H12" s="274"/>
      <c r="I12" s="274" t="s">
        <v>36</v>
      </c>
      <c r="J12" s="274" t="s">
        <v>34</v>
      </c>
      <c r="K12" s="274" t="s">
        <v>34</v>
      </c>
      <c r="L12" s="365"/>
      <c r="M12" s="274" t="s">
        <v>37</v>
      </c>
      <c r="N12" s="208" t="s">
        <v>38</v>
      </c>
      <c r="O12" s="220" t="s">
        <v>34</v>
      </c>
      <c r="P12" s="274" t="s">
        <v>34</v>
      </c>
      <c r="Q12" s="274"/>
      <c r="R12" s="274"/>
      <c r="S12" s="220" t="s">
        <v>39</v>
      </c>
      <c r="T12" s="229" t="s">
        <v>40</v>
      </c>
      <c r="U12" s="274" t="s">
        <v>41</v>
      </c>
      <c r="V12" s="274" t="s">
        <v>42</v>
      </c>
      <c r="W12" s="274" t="s">
        <v>41</v>
      </c>
      <c r="X12" s="274" t="s">
        <v>14</v>
      </c>
      <c r="Y12" s="274" t="s">
        <v>95</v>
      </c>
      <c r="Z12" s="274" t="s">
        <v>36</v>
      </c>
      <c r="AA12" s="220" t="s">
        <v>46</v>
      </c>
      <c r="AB12" s="274" t="s">
        <v>70</v>
      </c>
      <c r="AC12" s="274" t="s">
        <v>43</v>
      </c>
      <c r="AD12" s="229" t="s">
        <v>44</v>
      </c>
      <c r="AE12" s="229"/>
      <c r="AF12" s="358"/>
      <c r="AG12" s="274"/>
      <c r="AH12" s="354"/>
      <c r="AI12" s="356"/>
      <c r="AJ12" s="232"/>
    </row>
    <row r="13" spans="1:36" ht="21.75" customHeight="1">
      <c r="A13" s="14" t="s">
        <v>113</v>
      </c>
      <c r="B13" s="15"/>
      <c r="C13" s="15"/>
      <c r="D13" s="16"/>
      <c r="E13" s="344" t="s">
        <v>209</v>
      </c>
      <c r="F13" s="17" t="s">
        <v>225</v>
      </c>
      <c r="G13" s="194" t="s">
        <v>101</v>
      </c>
      <c r="H13" s="17" t="s">
        <v>212</v>
      </c>
      <c r="I13" s="122"/>
      <c r="J13" s="18"/>
      <c r="K13" s="19"/>
      <c r="L13" s="19"/>
      <c r="M13" s="19"/>
      <c r="N13" s="20"/>
      <c r="O13" s="275"/>
      <c r="P13" s="151"/>
      <c r="Q13" s="276"/>
      <c r="R13" s="277"/>
      <c r="S13" s="278"/>
      <c r="T13" s="279"/>
      <c r="U13" s="279"/>
      <c r="V13" s="280"/>
      <c r="W13" s="23"/>
      <c r="X13" s="281">
        <v>1</v>
      </c>
      <c r="Y13" s="282">
        <v>569557.21</v>
      </c>
      <c r="Z13" s="282">
        <v>763799.27</v>
      </c>
      <c r="AA13" s="25">
        <f>SUM(Z13:Z17)-0.01</f>
        <v>2530260.83</v>
      </c>
      <c r="AB13" s="26">
        <f>I14-AA13</f>
        <v>427752.5800000001</v>
      </c>
      <c r="AC13" s="283"/>
      <c r="AD13" s="284"/>
      <c r="AE13" s="28" t="s">
        <v>62</v>
      </c>
      <c r="AF13" s="150"/>
      <c r="AG13" s="151"/>
      <c r="AH13" s="151"/>
      <c r="AI13" s="152"/>
      <c r="AJ13" s="341" t="s">
        <v>82</v>
      </c>
    </row>
    <row r="14" spans="1:36" ht="21.75" customHeight="1">
      <c r="A14" s="29" t="s">
        <v>65</v>
      </c>
      <c r="B14" s="30"/>
      <c r="C14" s="30"/>
      <c r="D14" s="31"/>
      <c r="E14" s="345"/>
      <c r="F14" s="32" t="s">
        <v>226</v>
      </c>
      <c r="G14" s="121" t="s">
        <v>190</v>
      </c>
      <c r="H14" s="121"/>
      <c r="I14" s="123">
        <v>2958013.41</v>
      </c>
      <c r="J14" s="164" t="s">
        <v>207</v>
      </c>
      <c r="K14" s="33" t="s">
        <v>208</v>
      </c>
      <c r="L14" s="33"/>
      <c r="M14" s="34">
        <v>0.25</v>
      </c>
      <c r="N14" s="171" t="s">
        <v>191</v>
      </c>
      <c r="O14" s="135" t="s">
        <v>229</v>
      </c>
      <c r="P14" s="136" t="s">
        <v>230</v>
      </c>
      <c r="Q14" s="35">
        <f>I14*0.25</f>
        <v>739503.3525</v>
      </c>
      <c r="R14" s="164" t="s">
        <v>234</v>
      </c>
      <c r="S14" s="47"/>
      <c r="T14" s="51"/>
      <c r="U14" s="51"/>
      <c r="V14" s="39"/>
      <c r="W14" s="40">
        <v>89</v>
      </c>
      <c r="X14" s="249">
        <v>2</v>
      </c>
      <c r="Y14" s="142">
        <v>605704.18</v>
      </c>
      <c r="Z14" s="142">
        <v>812273.82</v>
      </c>
      <c r="AA14" s="40">
        <f>AA13/I14*100</f>
        <v>85.53919402278842</v>
      </c>
      <c r="AB14" s="42"/>
      <c r="AC14" s="43"/>
      <c r="AD14" s="53"/>
      <c r="AE14" s="44" t="s">
        <v>63</v>
      </c>
      <c r="AF14" s="146" t="s">
        <v>437</v>
      </c>
      <c r="AG14" s="136" t="s">
        <v>437</v>
      </c>
      <c r="AH14" s="136"/>
      <c r="AI14" s="145"/>
      <c r="AJ14" s="342"/>
    </row>
    <row r="15" spans="1:36" ht="21.75" customHeight="1">
      <c r="A15" s="29" t="s">
        <v>188</v>
      </c>
      <c r="B15" s="30" t="s">
        <v>203</v>
      </c>
      <c r="C15" s="30" t="s">
        <v>189</v>
      </c>
      <c r="D15" s="165" t="str">
        <f>C15</f>
        <v> 13-Abr-2018</v>
      </c>
      <c r="E15" s="345"/>
      <c r="F15" s="32" t="s">
        <v>227</v>
      </c>
      <c r="G15" s="32" t="s">
        <v>210</v>
      </c>
      <c r="H15" s="121"/>
      <c r="I15" s="192"/>
      <c r="J15" s="304" t="s">
        <v>234</v>
      </c>
      <c r="K15" s="267" t="s">
        <v>255</v>
      </c>
      <c r="L15" s="140" t="s">
        <v>103</v>
      </c>
      <c r="M15" s="34"/>
      <c r="N15" s="49"/>
      <c r="O15" s="299" t="s">
        <v>191</v>
      </c>
      <c r="P15" s="300" t="s">
        <v>191</v>
      </c>
      <c r="Q15" s="35"/>
      <c r="R15" s="50"/>
      <c r="S15" s="47"/>
      <c r="T15" s="51"/>
      <c r="U15" s="51"/>
      <c r="V15" s="39"/>
      <c r="W15" s="39"/>
      <c r="X15" s="41">
        <v>3</v>
      </c>
      <c r="Y15" s="142">
        <v>533185.92</v>
      </c>
      <c r="Z15" s="142">
        <v>715023.9</v>
      </c>
      <c r="AA15" s="42"/>
      <c r="AB15" s="42"/>
      <c r="AC15" s="43"/>
      <c r="AD15" s="53"/>
      <c r="AE15" s="99"/>
      <c r="AF15" s="146"/>
      <c r="AG15" s="136"/>
      <c r="AH15" s="136"/>
      <c r="AI15" s="145"/>
      <c r="AJ15" s="342"/>
    </row>
    <row r="16" spans="1:36" ht="21.75" customHeight="1">
      <c r="A16" s="29"/>
      <c r="B16" s="45"/>
      <c r="C16" s="45"/>
      <c r="D16" s="46"/>
      <c r="E16" s="345"/>
      <c r="F16" s="32"/>
      <c r="G16" s="32" t="s">
        <v>211</v>
      </c>
      <c r="H16" s="121"/>
      <c r="I16" s="141"/>
      <c r="J16" s="267" t="s">
        <v>330</v>
      </c>
      <c r="K16" s="267" t="s">
        <v>331</v>
      </c>
      <c r="L16" s="140" t="s">
        <v>104</v>
      </c>
      <c r="M16" s="34"/>
      <c r="N16" s="49"/>
      <c r="O16" s="135"/>
      <c r="P16" s="136"/>
      <c r="Q16" s="35"/>
      <c r="R16" s="50"/>
      <c r="S16" s="47"/>
      <c r="T16" s="51"/>
      <c r="U16" s="51"/>
      <c r="V16" s="39"/>
      <c r="W16" s="39"/>
      <c r="X16" s="41">
        <v>4</v>
      </c>
      <c r="Y16" s="142">
        <v>178342.01</v>
      </c>
      <c r="Z16" s="52">
        <v>239163.85</v>
      </c>
      <c r="AA16" s="98"/>
      <c r="AB16" s="42"/>
      <c r="AC16" s="43"/>
      <c r="AD16" s="53"/>
      <c r="AE16" s="99"/>
      <c r="AF16" s="146"/>
      <c r="AG16" s="136"/>
      <c r="AH16" s="136"/>
      <c r="AI16" s="145"/>
      <c r="AJ16" s="342"/>
    </row>
    <row r="17" spans="1:36" ht="21.75" customHeight="1" thickBot="1">
      <c r="A17" s="54" t="s">
        <v>66</v>
      </c>
      <c r="B17" s="55"/>
      <c r="C17" s="55"/>
      <c r="D17" s="56"/>
      <c r="E17" s="350"/>
      <c r="F17" s="57"/>
      <c r="G17" s="58"/>
      <c r="H17" s="58"/>
      <c r="I17" s="59"/>
      <c r="J17" s="60"/>
      <c r="K17" s="60"/>
      <c r="L17" s="60"/>
      <c r="M17" s="61"/>
      <c r="N17" s="62"/>
      <c r="O17" s="286"/>
      <c r="P17" s="138"/>
      <c r="Q17" s="63"/>
      <c r="R17" s="63"/>
      <c r="S17" s="64"/>
      <c r="T17" s="65"/>
      <c r="U17" s="65"/>
      <c r="V17" s="66"/>
      <c r="W17" s="66"/>
      <c r="X17" s="68">
        <v>5</v>
      </c>
      <c r="Y17" s="68"/>
      <c r="Z17" s="287"/>
      <c r="AA17" s="69"/>
      <c r="AB17" s="70"/>
      <c r="AC17" s="71"/>
      <c r="AD17" s="72"/>
      <c r="AE17" s="73"/>
      <c r="AF17" s="153"/>
      <c r="AG17" s="138"/>
      <c r="AH17" s="138"/>
      <c r="AI17" s="154"/>
      <c r="AJ17" s="126"/>
    </row>
    <row r="18" spans="1:36" ht="21.75" customHeight="1" thickTop="1">
      <c r="A18" s="14" t="s">
        <v>96</v>
      </c>
      <c r="B18" s="15"/>
      <c r="C18" s="15"/>
      <c r="D18" s="16"/>
      <c r="E18" s="347" t="s">
        <v>192</v>
      </c>
      <c r="F18" s="113" t="s">
        <v>231</v>
      </c>
      <c r="G18" s="139" t="s">
        <v>155</v>
      </c>
      <c r="H18" s="113" t="s">
        <v>87</v>
      </c>
      <c r="I18" s="122"/>
      <c r="J18" s="18"/>
      <c r="K18" s="19"/>
      <c r="L18" s="19"/>
      <c r="M18" s="19"/>
      <c r="N18" s="20"/>
      <c r="O18" s="275"/>
      <c r="P18" s="151"/>
      <c r="Q18" s="276"/>
      <c r="R18" s="277"/>
      <c r="S18" s="278"/>
      <c r="T18" s="279"/>
      <c r="U18" s="279"/>
      <c r="V18" s="280"/>
      <c r="W18" s="23"/>
      <c r="X18" s="281">
        <v>1</v>
      </c>
      <c r="Y18" s="282">
        <v>766673.67</v>
      </c>
      <c r="Z18" s="282">
        <v>1028140.41</v>
      </c>
      <c r="AA18" s="25">
        <f>SUM(Z18:Z22)</f>
        <v>1211406.4</v>
      </c>
      <c r="AB18" s="328">
        <f>I19-AA18</f>
        <v>55.81000000005588</v>
      </c>
      <c r="AC18" s="283"/>
      <c r="AD18" s="284"/>
      <c r="AE18" s="285" t="s">
        <v>238</v>
      </c>
      <c r="AF18" s="150"/>
      <c r="AG18" s="151"/>
      <c r="AH18" s="151"/>
      <c r="AI18" s="152"/>
      <c r="AJ18" s="341" t="s">
        <v>82</v>
      </c>
    </row>
    <row r="19" spans="1:36" ht="21.75" customHeight="1">
      <c r="A19" s="29" t="s">
        <v>65</v>
      </c>
      <c r="B19" s="30"/>
      <c r="C19" s="30"/>
      <c r="D19" s="31"/>
      <c r="E19" s="345"/>
      <c r="F19" s="32" t="s">
        <v>232</v>
      </c>
      <c r="G19" s="121" t="s">
        <v>215</v>
      </c>
      <c r="H19" s="32"/>
      <c r="I19" s="123">
        <v>1211462.21</v>
      </c>
      <c r="J19" s="164" t="s">
        <v>234</v>
      </c>
      <c r="K19" s="33" t="s">
        <v>217</v>
      </c>
      <c r="L19" s="33"/>
      <c r="M19" s="34">
        <v>0.25</v>
      </c>
      <c r="N19" s="171" t="s">
        <v>235</v>
      </c>
      <c r="O19" s="135" t="s">
        <v>276</v>
      </c>
      <c r="P19" s="136" t="s">
        <v>278</v>
      </c>
      <c r="Q19" s="35">
        <f>I19*0.25</f>
        <v>302865.5525</v>
      </c>
      <c r="R19" s="164" t="s">
        <v>332</v>
      </c>
      <c r="S19" s="47"/>
      <c r="T19" s="51"/>
      <c r="U19" s="51"/>
      <c r="V19" s="39"/>
      <c r="W19" s="161">
        <v>100</v>
      </c>
      <c r="X19" s="249">
        <v>2</v>
      </c>
      <c r="Y19" s="253">
        <v>136645.6</v>
      </c>
      <c r="Z19" s="253">
        <v>183265.99</v>
      </c>
      <c r="AA19" s="161">
        <f>AA18/I19*100</f>
        <v>99.99539317037383</v>
      </c>
      <c r="AB19" s="42"/>
      <c r="AC19" s="329" t="s">
        <v>428</v>
      </c>
      <c r="AD19" s="329" t="s">
        <v>419</v>
      </c>
      <c r="AE19" s="99" t="s">
        <v>239</v>
      </c>
      <c r="AF19" s="156" t="s">
        <v>438</v>
      </c>
      <c r="AG19" s="143">
        <f>AA18/1933</f>
        <v>626.697568546301</v>
      </c>
      <c r="AH19" s="144">
        <v>1611</v>
      </c>
      <c r="AI19" s="145"/>
      <c r="AJ19" s="342"/>
    </row>
    <row r="20" spans="1:36" ht="21.75" customHeight="1">
      <c r="A20" s="29" t="s">
        <v>213</v>
      </c>
      <c r="B20" s="30" t="s">
        <v>214</v>
      </c>
      <c r="C20" s="30" t="s">
        <v>218</v>
      </c>
      <c r="D20" s="165" t="str">
        <f>C20</f>
        <v> 30-Abr-2018</v>
      </c>
      <c r="E20" s="345"/>
      <c r="F20" s="260" t="s">
        <v>64</v>
      </c>
      <c r="G20" s="121" t="s">
        <v>216</v>
      </c>
      <c r="H20" s="259" t="s">
        <v>16</v>
      </c>
      <c r="I20" s="192"/>
      <c r="J20" s="304" t="s">
        <v>332</v>
      </c>
      <c r="K20" s="267" t="s">
        <v>333</v>
      </c>
      <c r="L20" s="140" t="s">
        <v>103</v>
      </c>
      <c r="M20" s="34"/>
      <c r="N20" s="49"/>
      <c r="O20" s="135" t="s">
        <v>277</v>
      </c>
      <c r="P20" s="136" t="s">
        <v>235</v>
      </c>
      <c r="Q20" s="35"/>
      <c r="R20" s="50"/>
      <c r="S20" s="47"/>
      <c r="T20" s="51"/>
      <c r="U20" s="51"/>
      <c r="V20" s="39"/>
      <c r="W20" s="39"/>
      <c r="X20" s="41">
        <v>3</v>
      </c>
      <c r="Y20" s="142"/>
      <c r="Z20" s="142"/>
      <c r="AA20" s="42"/>
      <c r="AB20" s="42"/>
      <c r="AC20" s="43"/>
      <c r="AD20" s="53"/>
      <c r="AE20" s="99"/>
      <c r="AF20" s="146"/>
      <c r="AG20" s="136"/>
      <c r="AH20" s="136"/>
      <c r="AI20" s="145"/>
      <c r="AJ20" s="342"/>
    </row>
    <row r="21" spans="1:36" ht="21.75" customHeight="1">
      <c r="A21" s="29"/>
      <c r="B21" s="45"/>
      <c r="C21" s="45"/>
      <c r="D21" s="46"/>
      <c r="E21" s="345"/>
      <c r="F21" s="32"/>
      <c r="G21" s="32"/>
      <c r="H21" s="121"/>
      <c r="I21" s="141"/>
      <c r="J21" s="267" t="s">
        <v>427</v>
      </c>
      <c r="K21" s="267" t="s">
        <v>428</v>
      </c>
      <c r="L21" s="140" t="s">
        <v>104</v>
      </c>
      <c r="M21" s="34"/>
      <c r="N21" s="49"/>
      <c r="O21" s="135"/>
      <c r="P21" s="136"/>
      <c r="Q21" s="35"/>
      <c r="R21" s="50"/>
      <c r="S21" s="47"/>
      <c r="T21" s="51"/>
      <c r="U21" s="51"/>
      <c r="V21" s="39"/>
      <c r="W21" s="39"/>
      <c r="X21" s="41">
        <v>4</v>
      </c>
      <c r="Y21" s="41"/>
      <c r="Z21" s="52"/>
      <c r="AA21" s="98"/>
      <c r="AB21" s="42"/>
      <c r="AC21" s="43"/>
      <c r="AD21" s="53"/>
      <c r="AE21" s="99"/>
      <c r="AF21" s="146"/>
      <c r="AG21" s="136"/>
      <c r="AH21" s="136"/>
      <c r="AI21" s="145"/>
      <c r="AJ21" s="342"/>
    </row>
    <row r="22" spans="1:36" ht="21.75" customHeight="1" thickBot="1">
      <c r="A22" s="54" t="s">
        <v>66</v>
      </c>
      <c r="B22" s="55"/>
      <c r="C22" s="55"/>
      <c r="D22" s="56"/>
      <c r="E22" s="350"/>
      <c r="F22" s="57"/>
      <c r="G22" s="58"/>
      <c r="H22" s="58"/>
      <c r="I22" s="59"/>
      <c r="J22" s="60"/>
      <c r="K22" s="60"/>
      <c r="L22" s="60"/>
      <c r="M22" s="61"/>
      <c r="N22" s="62"/>
      <c r="O22" s="286"/>
      <c r="P22" s="138"/>
      <c r="Q22" s="63"/>
      <c r="R22" s="63"/>
      <c r="S22" s="64"/>
      <c r="T22" s="65"/>
      <c r="U22" s="65"/>
      <c r="V22" s="66"/>
      <c r="W22" s="66"/>
      <c r="X22" s="68">
        <v>5</v>
      </c>
      <c r="Y22" s="68"/>
      <c r="Z22" s="287"/>
      <c r="AA22" s="69"/>
      <c r="AB22" s="70"/>
      <c r="AC22" s="71"/>
      <c r="AD22" s="72"/>
      <c r="AE22" s="73"/>
      <c r="AF22" s="153"/>
      <c r="AG22" s="138"/>
      <c r="AH22" s="138"/>
      <c r="AI22" s="154"/>
      <c r="AJ22" s="126"/>
    </row>
    <row r="23" spans="1:36" ht="21.75" customHeight="1" thickTop="1">
      <c r="A23" s="14" t="s">
        <v>96</v>
      </c>
      <c r="B23" s="15"/>
      <c r="C23" s="15"/>
      <c r="D23" s="16"/>
      <c r="E23" s="347" t="s">
        <v>193</v>
      </c>
      <c r="F23" s="113" t="s">
        <v>233</v>
      </c>
      <c r="G23" s="139" t="s">
        <v>155</v>
      </c>
      <c r="H23" s="113" t="s">
        <v>87</v>
      </c>
      <c r="I23" s="122"/>
      <c r="J23" s="18"/>
      <c r="K23" s="19"/>
      <c r="L23" s="19"/>
      <c r="M23" s="19"/>
      <c r="N23" s="20"/>
      <c r="O23" s="275"/>
      <c r="P23" s="151"/>
      <c r="Q23" s="276"/>
      <c r="R23" s="277"/>
      <c r="S23" s="278"/>
      <c r="T23" s="279"/>
      <c r="U23" s="279"/>
      <c r="V23" s="280"/>
      <c r="W23" s="23"/>
      <c r="X23" s="281">
        <v>1</v>
      </c>
      <c r="Y23" s="282">
        <v>215150.98</v>
      </c>
      <c r="Z23" s="282">
        <v>288526.17</v>
      </c>
      <c r="AA23" s="25">
        <f>SUM(Z23:Z27)</f>
        <v>1049410.54</v>
      </c>
      <c r="AB23" s="26">
        <f>I24-AA23</f>
        <v>104054.91999999993</v>
      </c>
      <c r="AC23" s="283"/>
      <c r="AD23" s="284"/>
      <c r="AE23" s="28" t="s">
        <v>62</v>
      </c>
      <c r="AF23" s="150"/>
      <c r="AG23" s="151"/>
      <c r="AH23" s="151"/>
      <c r="AI23" s="152"/>
      <c r="AJ23" s="341" t="s">
        <v>82</v>
      </c>
    </row>
    <row r="24" spans="1:36" ht="21.75" customHeight="1">
      <c r="A24" s="29" t="s">
        <v>65</v>
      </c>
      <c r="B24" s="30"/>
      <c r="C24" s="30"/>
      <c r="D24" s="31"/>
      <c r="E24" s="345"/>
      <c r="F24" s="32" t="s">
        <v>64</v>
      </c>
      <c r="G24" s="121" t="s">
        <v>215</v>
      </c>
      <c r="H24" s="32"/>
      <c r="I24" s="123">
        <v>1153465.46</v>
      </c>
      <c r="J24" s="164" t="s">
        <v>234</v>
      </c>
      <c r="K24" s="33" t="s">
        <v>217</v>
      </c>
      <c r="L24" s="33"/>
      <c r="M24" s="34">
        <v>0.25</v>
      </c>
      <c r="N24" s="171" t="s">
        <v>235</v>
      </c>
      <c r="O24" s="135" t="s">
        <v>279</v>
      </c>
      <c r="P24" s="136" t="s">
        <v>280</v>
      </c>
      <c r="Q24" s="35">
        <f>I24*0.25</f>
        <v>288366.365</v>
      </c>
      <c r="R24" s="164" t="s">
        <v>294</v>
      </c>
      <c r="S24" s="47"/>
      <c r="T24" s="51"/>
      <c r="U24" s="51"/>
      <c r="V24" s="39"/>
      <c r="W24" s="40">
        <v>94</v>
      </c>
      <c r="X24" s="249">
        <v>2</v>
      </c>
      <c r="Y24" s="253">
        <v>63195.16</v>
      </c>
      <c r="Z24" s="253">
        <v>84747.27</v>
      </c>
      <c r="AA24" s="40">
        <f>AA23/I24*100</f>
        <v>90.97893056979791</v>
      </c>
      <c r="AB24" s="42"/>
      <c r="AC24" s="43"/>
      <c r="AD24" s="53"/>
      <c r="AE24" s="44" t="s">
        <v>63</v>
      </c>
      <c r="AF24" s="156" t="s">
        <v>439</v>
      </c>
      <c r="AG24" s="143">
        <f>AA23/1109.1</f>
        <v>946.1820755567578</v>
      </c>
      <c r="AH24" s="144">
        <v>925</v>
      </c>
      <c r="AI24" s="145"/>
      <c r="AJ24" s="342"/>
    </row>
    <row r="25" spans="1:36" ht="21.75" customHeight="1">
      <c r="A25" s="29" t="s">
        <v>213</v>
      </c>
      <c r="B25" s="30" t="s">
        <v>214</v>
      </c>
      <c r="C25" s="30" t="s">
        <v>218</v>
      </c>
      <c r="D25" s="165" t="str">
        <f>C25</f>
        <v> 30-Abr-2018</v>
      </c>
      <c r="E25" s="345"/>
      <c r="F25" s="260"/>
      <c r="G25" s="121" t="s">
        <v>216</v>
      </c>
      <c r="H25" s="259" t="s">
        <v>16</v>
      </c>
      <c r="I25" s="192"/>
      <c r="J25" s="304" t="s">
        <v>294</v>
      </c>
      <c r="K25" s="267" t="s">
        <v>250</v>
      </c>
      <c r="L25" s="140" t="s">
        <v>103</v>
      </c>
      <c r="M25" s="34"/>
      <c r="N25" s="49"/>
      <c r="O25" s="135" t="s">
        <v>235</v>
      </c>
      <c r="P25" s="136" t="s">
        <v>235</v>
      </c>
      <c r="Q25" s="35"/>
      <c r="R25" s="50"/>
      <c r="S25" s="47"/>
      <c r="T25" s="51"/>
      <c r="U25" s="51"/>
      <c r="V25" s="39"/>
      <c r="W25" s="39"/>
      <c r="X25" s="41">
        <v>3</v>
      </c>
      <c r="Y25" s="142">
        <v>504188.44</v>
      </c>
      <c r="Z25" s="142">
        <v>676137.1</v>
      </c>
      <c r="AA25" s="42"/>
      <c r="AB25" s="42"/>
      <c r="AC25" s="43"/>
      <c r="AD25" s="53"/>
      <c r="AE25" s="99"/>
      <c r="AF25" s="146"/>
      <c r="AG25" s="136"/>
      <c r="AH25" s="136"/>
      <c r="AI25" s="145"/>
      <c r="AJ25" s="342"/>
    </row>
    <row r="26" spans="1:36" ht="21.75" customHeight="1">
      <c r="A26" s="29"/>
      <c r="B26" s="45"/>
      <c r="C26" s="45"/>
      <c r="D26" s="46"/>
      <c r="E26" s="345"/>
      <c r="F26" s="32"/>
      <c r="G26" s="32"/>
      <c r="H26" s="121"/>
      <c r="I26" s="141"/>
      <c r="J26" s="267" t="s">
        <v>250</v>
      </c>
      <c r="K26" s="267" t="s">
        <v>402</v>
      </c>
      <c r="L26" s="140" t="s">
        <v>104</v>
      </c>
      <c r="M26" s="34"/>
      <c r="N26" s="49"/>
      <c r="O26" s="135"/>
      <c r="P26" s="136"/>
      <c r="Q26" s="35"/>
      <c r="R26" s="50"/>
      <c r="S26" s="47"/>
      <c r="T26" s="51"/>
      <c r="U26" s="51"/>
      <c r="V26" s="39"/>
      <c r="W26" s="39"/>
      <c r="X26" s="41">
        <v>4</v>
      </c>
      <c r="Y26" s="41"/>
      <c r="Z26" s="52"/>
      <c r="AA26" s="98"/>
      <c r="AB26" s="42"/>
      <c r="AC26" s="43"/>
      <c r="AD26" s="53"/>
      <c r="AE26" s="99"/>
      <c r="AF26" s="146"/>
      <c r="AG26" s="136"/>
      <c r="AH26" s="136"/>
      <c r="AI26" s="145"/>
      <c r="AJ26" s="342"/>
    </row>
    <row r="27" spans="1:36" ht="21.75" customHeight="1" thickBot="1">
      <c r="A27" s="54" t="s">
        <v>66</v>
      </c>
      <c r="B27" s="55"/>
      <c r="C27" s="55"/>
      <c r="D27" s="56"/>
      <c r="E27" s="350"/>
      <c r="F27" s="57"/>
      <c r="G27" s="58"/>
      <c r="H27" s="58"/>
      <c r="I27" s="59"/>
      <c r="J27" s="60"/>
      <c r="K27" s="60"/>
      <c r="L27" s="60"/>
      <c r="M27" s="61"/>
      <c r="N27" s="62"/>
      <c r="O27" s="286"/>
      <c r="P27" s="138"/>
      <c r="Q27" s="63"/>
      <c r="R27" s="63"/>
      <c r="S27" s="64"/>
      <c r="T27" s="65"/>
      <c r="U27" s="65"/>
      <c r="V27" s="66"/>
      <c r="W27" s="66"/>
      <c r="X27" s="68">
        <v>5</v>
      </c>
      <c r="Y27" s="68"/>
      <c r="Z27" s="287"/>
      <c r="AA27" s="69"/>
      <c r="AB27" s="70"/>
      <c r="AC27" s="71"/>
      <c r="AD27" s="72"/>
      <c r="AE27" s="73"/>
      <c r="AF27" s="153"/>
      <c r="AG27" s="138"/>
      <c r="AH27" s="138"/>
      <c r="AI27" s="154"/>
      <c r="AJ27" s="126"/>
    </row>
    <row r="28" spans="1:36" ht="21" customHeight="1" thickTop="1">
      <c r="A28" s="14" t="s">
        <v>133</v>
      </c>
      <c r="B28" s="15"/>
      <c r="C28" s="15"/>
      <c r="D28" s="16"/>
      <c r="E28" s="370" t="s">
        <v>254</v>
      </c>
      <c r="F28" s="17" t="s">
        <v>252</v>
      </c>
      <c r="G28" s="139" t="s">
        <v>243</v>
      </c>
      <c r="H28" s="113" t="s">
        <v>87</v>
      </c>
      <c r="I28" s="122"/>
      <c r="J28" s="18"/>
      <c r="K28" s="19"/>
      <c r="L28" s="19"/>
      <c r="M28" s="19"/>
      <c r="N28" s="20"/>
      <c r="O28" s="275"/>
      <c r="P28" s="151"/>
      <c r="Q28" s="276"/>
      <c r="R28" s="277"/>
      <c r="S28" s="278"/>
      <c r="T28" s="279"/>
      <c r="U28" s="279"/>
      <c r="V28" s="280"/>
      <c r="W28" s="23"/>
      <c r="X28" s="281">
        <v>1</v>
      </c>
      <c r="Y28" s="282">
        <v>1325371.15</v>
      </c>
      <c r="Z28" s="282">
        <v>1777376.35</v>
      </c>
      <c r="AA28" s="25">
        <f>SUM(Z28:Z33)</f>
        <v>3155524.7800000003</v>
      </c>
      <c r="AB28" s="26">
        <f>I29-AA28</f>
        <v>1233107</v>
      </c>
      <c r="AC28" s="283"/>
      <c r="AD28" s="284"/>
      <c r="AE28" s="285" t="s">
        <v>238</v>
      </c>
      <c r="AF28" s="150"/>
      <c r="AG28" s="151"/>
      <c r="AH28" s="151"/>
      <c r="AI28" s="152"/>
      <c r="AJ28" s="297"/>
    </row>
    <row r="29" spans="1:36" ht="21" customHeight="1">
      <c r="A29" s="29" t="s">
        <v>65</v>
      </c>
      <c r="B29" s="30"/>
      <c r="C29" s="30"/>
      <c r="D29" s="31"/>
      <c r="E29" s="371"/>
      <c r="F29" s="32" t="s">
        <v>253</v>
      </c>
      <c r="G29" s="121" t="s">
        <v>244</v>
      </c>
      <c r="H29" s="32"/>
      <c r="I29" s="123">
        <v>4388631.78</v>
      </c>
      <c r="J29" s="164" t="s">
        <v>249</v>
      </c>
      <c r="K29" s="33" t="s">
        <v>250</v>
      </c>
      <c r="L29" s="33"/>
      <c r="M29" s="34">
        <v>0.25</v>
      </c>
      <c r="N29" s="171" t="s">
        <v>251</v>
      </c>
      <c r="O29" s="135" t="s">
        <v>281</v>
      </c>
      <c r="P29" s="136" t="s">
        <v>282</v>
      </c>
      <c r="Q29" s="141">
        <f>I29*0.25</f>
        <v>1097157.945</v>
      </c>
      <c r="R29" s="164" t="s">
        <v>401</v>
      </c>
      <c r="S29" s="47"/>
      <c r="T29" s="51"/>
      <c r="U29" s="51"/>
      <c r="V29" s="39"/>
      <c r="W29" s="40">
        <v>75</v>
      </c>
      <c r="X29" s="249">
        <v>2</v>
      </c>
      <c r="Y29" s="253">
        <v>1027671.04</v>
      </c>
      <c r="Z29" s="253">
        <v>1378148.43</v>
      </c>
      <c r="AA29" s="40">
        <f>AA28/I29*100</f>
        <v>71.90224512296632</v>
      </c>
      <c r="AB29" s="42"/>
      <c r="AC29" s="43"/>
      <c r="AD29" s="53"/>
      <c r="AE29" s="99" t="s">
        <v>239</v>
      </c>
      <c r="AF29" s="146" t="s">
        <v>437</v>
      </c>
      <c r="AG29" s="136" t="s">
        <v>437</v>
      </c>
      <c r="AH29" s="136"/>
      <c r="AI29" s="145"/>
      <c r="AJ29" s="298"/>
    </row>
    <row r="30" spans="1:36" ht="21" customHeight="1">
      <c r="A30" s="29" t="s">
        <v>240</v>
      </c>
      <c r="B30" s="30" t="s">
        <v>241</v>
      </c>
      <c r="C30" s="30" t="s">
        <v>242</v>
      </c>
      <c r="D30" s="165" t="str">
        <f>C30</f>
        <v> 22-May-2018</v>
      </c>
      <c r="E30" s="371"/>
      <c r="F30" s="32"/>
      <c r="G30" s="121" t="s">
        <v>245</v>
      </c>
      <c r="H30" s="259" t="s">
        <v>16</v>
      </c>
      <c r="I30" s="192"/>
      <c r="J30" s="304" t="s">
        <v>401</v>
      </c>
      <c r="K30" s="267" t="s">
        <v>327</v>
      </c>
      <c r="L30" s="140" t="s">
        <v>103</v>
      </c>
      <c r="M30" s="34"/>
      <c r="N30" s="49"/>
      <c r="O30" s="135" t="s">
        <v>251</v>
      </c>
      <c r="P30" s="136" t="s">
        <v>251</v>
      </c>
      <c r="Q30" s="35"/>
      <c r="R30" s="50"/>
      <c r="S30" s="47"/>
      <c r="T30" s="51"/>
      <c r="U30" s="51"/>
      <c r="V30" s="39"/>
      <c r="W30" s="39"/>
      <c r="X30" s="41">
        <v>3</v>
      </c>
      <c r="Y30" s="142"/>
      <c r="Z30" s="142"/>
      <c r="AA30" s="42"/>
      <c r="AB30" s="42"/>
      <c r="AC30" s="43"/>
      <c r="AD30" s="53"/>
      <c r="AE30" s="99"/>
      <c r="AF30" s="146"/>
      <c r="AG30" s="136"/>
      <c r="AH30" s="136"/>
      <c r="AI30" s="145"/>
      <c r="AJ30" s="298"/>
    </row>
    <row r="31" spans="1:36" ht="21" customHeight="1">
      <c r="A31" s="29"/>
      <c r="B31" s="45"/>
      <c r="C31" s="45"/>
      <c r="D31" s="46"/>
      <c r="E31" s="371"/>
      <c r="F31" s="32"/>
      <c r="G31" s="32" t="s">
        <v>246</v>
      </c>
      <c r="H31" s="121"/>
      <c r="I31" s="141"/>
      <c r="J31" s="47"/>
      <c r="K31" s="48"/>
      <c r="L31" s="48"/>
      <c r="M31" s="34"/>
      <c r="N31" s="49"/>
      <c r="O31" s="135"/>
      <c r="P31" s="136"/>
      <c r="Q31" s="35"/>
      <c r="R31" s="50"/>
      <c r="S31" s="47"/>
      <c r="T31" s="51"/>
      <c r="U31" s="51"/>
      <c r="V31" s="39"/>
      <c r="W31" s="39"/>
      <c r="X31" s="41">
        <v>4</v>
      </c>
      <c r="Y31" s="41"/>
      <c r="Z31" s="52"/>
      <c r="AA31" s="98"/>
      <c r="AB31" s="42"/>
      <c r="AC31" s="43"/>
      <c r="AD31" s="53"/>
      <c r="AE31" s="99"/>
      <c r="AF31" s="146"/>
      <c r="AG31" s="136"/>
      <c r="AH31" s="136"/>
      <c r="AI31" s="145"/>
      <c r="AJ31" s="298"/>
    </row>
    <row r="32" spans="1:36" ht="21" customHeight="1">
      <c r="A32" s="29"/>
      <c r="B32" s="45"/>
      <c r="C32" s="45"/>
      <c r="D32" s="46"/>
      <c r="E32" s="371"/>
      <c r="F32" s="32"/>
      <c r="G32" s="32" t="s">
        <v>247</v>
      </c>
      <c r="H32" s="121"/>
      <c r="I32" s="141"/>
      <c r="J32" s="47"/>
      <c r="K32" s="48"/>
      <c r="L32" s="48"/>
      <c r="M32" s="34"/>
      <c r="N32" s="49"/>
      <c r="O32" s="135"/>
      <c r="P32" s="136"/>
      <c r="Q32" s="35"/>
      <c r="R32" s="50"/>
      <c r="S32" s="47"/>
      <c r="T32" s="51"/>
      <c r="U32" s="51"/>
      <c r="V32" s="39"/>
      <c r="W32" s="39"/>
      <c r="X32" s="301">
        <v>5</v>
      </c>
      <c r="Y32" s="301"/>
      <c r="Z32" s="302"/>
      <c r="AA32" s="98"/>
      <c r="AB32" s="42"/>
      <c r="AC32" s="43"/>
      <c r="AD32" s="53"/>
      <c r="AE32" s="99"/>
      <c r="AF32" s="146"/>
      <c r="AG32" s="136"/>
      <c r="AH32" s="136"/>
      <c r="AI32" s="145"/>
      <c r="AJ32" s="303"/>
    </row>
    <row r="33" spans="1:36" ht="21" customHeight="1" thickBot="1">
      <c r="A33" s="54" t="s">
        <v>66</v>
      </c>
      <c r="B33" s="55"/>
      <c r="C33" s="55"/>
      <c r="D33" s="56"/>
      <c r="E33" s="372"/>
      <c r="F33" s="57"/>
      <c r="G33" s="58" t="s">
        <v>248</v>
      </c>
      <c r="H33" s="58"/>
      <c r="I33" s="59"/>
      <c r="J33" s="60"/>
      <c r="K33" s="60"/>
      <c r="L33" s="60"/>
      <c r="M33" s="61"/>
      <c r="N33" s="62"/>
      <c r="O33" s="286"/>
      <c r="P33" s="138"/>
      <c r="Q33" s="63"/>
      <c r="R33" s="63"/>
      <c r="S33" s="64"/>
      <c r="T33" s="65"/>
      <c r="U33" s="65"/>
      <c r="V33" s="66"/>
      <c r="W33" s="66"/>
      <c r="X33" s="68">
        <v>6</v>
      </c>
      <c r="Y33" s="68"/>
      <c r="Z33" s="287"/>
      <c r="AA33" s="69"/>
      <c r="AB33" s="70"/>
      <c r="AC33" s="71"/>
      <c r="AD33" s="72"/>
      <c r="AE33" s="73"/>
      <c r="AF33" s="153"/>
      <c r="AG33" s="138"/>
      <c r="AH33" s="138"/>
      <c r="AI33" s="154"/>
      <c r="AJ33" s="126"/>
    </row>
    <row r="34" spans="1:36" ht="21" customHeight="1" thickTop="1">
      <c r="A34" s="14" t="s">
        <v>256</v>
      </c>
      <c r="B34" s="15"/>
      <c r="C34" s="15"/>
      <c r="D34" s="16"/>
      <c r="E34" s="370" t="s">
        <v>260</v>
      </c>
      <c r="F34" s="17" t="s">
        <v>283</v>
      </c>
      <c r="G34" s="139" t="s">
        <v>261</v>
      </c>
      <c r="H34" s="113" t="s">
        <v>265</v>
      </c>
      <c r="I34" s="128"/>
      <c r="J34" s="18"/>
      <c r="K34" s="19"/>
      <c r="L34" s="19"/>
      <c r="M34" s="19"/>
      <c r="N34" s="20"/>
      <c r="O34" s="275"/>
      <c r="P34" s="151"/>
      <c r="Q34" s="276"/>
      <c r="R34" s="277"/>
      <c r="S34" s="278"/>
      <c r="T34" s="279"/>
      <c r="U34" s="279"/>
      <c r="V34" s="280"/>
      <c r="W34" s="23"/>
      <c r="X34" s="281">
        <v>1</v>
      </c>
      <c r="Y34" s="282">
        <v>602523.97</v>
      </c>
      <c r="Z34" s="282">
        <v>808009.02</v>
      </c>
      <c r="AA34" s="25">
        <f>SUM(Z34:Z39)</f>
        <v>3422656.65</v>
      </c>
      <c r="AB34" s="26">
        <f>I35-AA34</f>
        <v>991084.48</v>
      </c>
      <c r="AC34" s="283"/>
      <c r="AD34" s="284"/>
      <c r="AE34" s="97" t="s">
        <v>92</v>
      </c>
      <c r="AF34" s="150"/>
      <c r="AG34" s="151"/>
      <c r="AH34" s="151"/>
      <c r="AI34" s="152"/>
      <c r="AJ34" s="297"/>
    </row>
    <row r="35" spans="1:36" ht="21" customHeight="1">
      <c r="A35" s="29" t="s">
        <v>65</v>
      </c>
      <c r="B35" s="30"/>
      <c r="C35" s="30"/>
      <c r="D35" s="31"/>
      <c r="E35" s="371"/>
      <c r="F35" s="32" t="s">
        <v>64</v>
      </c>
      <c r="G35" s="121" t="s">
        <v>262</v>
      </c>
      <c r="H35" s="32" t="s">
        <v>291</v>
      </c>
      <c r="I35" s="123">
        <v>4413741.13</v>
      </c>
      <c r="J35" s="164" t="s">
        <v>266</v>
      </c>
      <c r="K35" s="33" t="s">
        <v>267</v>
      </c>
      <c r="L35" s="33"/>
      <c r="M35" s="34">
        <v>0.25</v>
      </c>
      <c r="N35" s="171" t="s">
        <v>268</v>
      </c>
      <c r="O35" s="135" t="s">
        <v>295</v>
      </c>
      <c r="P35" s="136" t="s">
        <v>296</v>
      </c>
      <c r="Q35" s="35">
        <f>I35*0.25</f>
        <v>1103435.2825</v>
      </c>
      <c r="R35" s="164" t="s">
        <v>208</v>
      </c>
      <c r="S35" s="47"/>
      <c r="T35" s="51"/>
      <c r="U35" s="51"/>
      <c r="V35" s="39"/>
      <c r="W35" s="40">
        <v>81</v>
      </c>
      <c r="X35" s="249">
        <v>2</v>
      </c>
      <c r="Y35" s="253">
        <v>1949715.68</v>
      </c>
      <c r="Z35" s="253">
        <v>2614647.63</v>
      </c>
      <c r="AA35" s="40">
        <f>AA34/I35*100</f>
        <v>77.54547784273882</v>
      </c>
      <c r="AB35" s="42"/>
      <c r="AC35" s="43"/>
      <c r="AD35" s="53"/>
      <c r="AE35" s="44" t="s">
        <v>93</v>
      </c>
      <c r="AF35" s="146" t="s">
        <v>437</v>
      </c>
      <c r="AG35" s="136" t="s">
        <v>437</v>
      </c>
      <c r="AH35" s="136"/>
      <c r="AI35" s="145"/>
      <c r="AJ35" s="298"/>
    </row>
    <row r="36" spans="1:36" ht="21" customHeight="1">
      <c r="A36" s="29" t="s">
        <v>257</v>
      </c>
      <c r="B36" s="30" t="s">
        <v>258</v>
      </c>
      <c r="C36" s="30" t="s">
        <v>259</v>
      </c>
      <c r="D36" s="165" t="str">
        <f>C36</f>
        <v> 12-Jun-2018</v>
      </c>
      <c r="E36" s="371"/>
      <c r="F36" s="32"/>
      <c r="G36" s="121" t="s">
        <v>263</v>
      </c>
      <c r="H36" s="259" t="s">
        <v>16</v>
      </c>
      <c r="I36" s="192"/>
      <c r="J36" s="47"/>
      <c r="K36" s="159"/>
      <c r="L36" s="140"/>
      <c r="M36" s="34"/>
      <c r="N36" s="49"/>
      <c r="O36" s="135" t="s">
        <v>268</v>
      </c>
      <c r="P36" s="136" t="s">
        <v>268</v>
      </c>
      <c r="Q36" s="35"/>
      <c r="R36" s="50"/>
      <c r="S36" s="47"/>
      <c r="T36" s="51"/>
      <c r="U36" s="51"/>
      <c r="V36" s="39"/>
      <c r="W36" s="39"/>
      <c r="X36" s="41">
        <v>3</v>
      </c>
      <c r="Y36" s="142"/>
      <c r="Z36" s="142"/>
      <c r="AA36" s="42"/>
      <c r="AB36" s="42"/>
      <c r="AC36" s="43"/>
      <c r="AD36" s="53"/>
      <c r="AE36" s="99"/>
      <c r="AF36" s="146"/>
      <c r="AG36" s="136"/>
      <c r="AH36" s="136"/>
      <c r="AI36" s="145"/>
      <c r="AJ36" s="298"/>
    </row>
    <row r="37" spans="1:36" ht="21" customHeight="1">
      <c r="A37" s="29"/>
      <c r="B37" s="45"/>
      <c r="C37" s="45"/>
      <c r="D37" s="46"/>
      <c r="E37" s="371"/>
      <c r="F37" s="32"/>
      <c r="G37" s="32" t="s">
        <v>264</v>
      </c>
      <c r="H37" s="121"/>
      <c r="I37" s="141"/>
      <c r="J37" s="47"/>
      <c r="K37" s="48"/>
      <c r="L37" s="48"/>
      <c r="M37" s="34"/>
      <c r="N37" s="49"/>
      <c r="O37" s="135"/>
      <c r="P37" s="136"/>
      <c r="Q37" s="35"/>
      <c r="R37" s="50"/>
      <c r="S37" s="47"/>
      <c r="T37" s="51"/>
      <c r="U37" s="51"/>
      <c r="V37" s="39"/>
      <c r="W37" s="39"/>
      <c r="X37" s="41">
        <v>4</v>
      </c>
      <c r="Y37" s="41"/>
      <c r="Z37" s="52"/>
      <c r="AA37" s="98"/>
      <c r="AB37" s="42"/>
      <c r="AC37" s="43"/>
      <c r="AD37" s="53"/>
      <c r="AE37" s="99"/>
      <c r="AF37" s="146"/>
      <c r="AG37" s="136"/>
      <c r="AH37" s="136"/>
      <c r="AI37" s="145"/>
      <c r="AJ37" s="298"/>
    </row>
    <row r="38" spans="1:36" ht="21" customHeight="1">
      <c r="A38" s="29"/>
      <c r="B38" s="45"/>
      <c r="C38" s="45"/>
      <c r="D38" s="46"/>
      <c r="E38" s="371"/>
      <c r="F38" s="32"/>
      <c r="G38" s="32" t="s">
        <v>289</v>
      </c>
      <c r="H38" s="121"/>
      <c r="I38" s="141"/>
      <c r="J38" s="47"/>
      <c r="K38" s="48"/>
      <c r="L38" s="48"/>
      <c r="M38" s="34"/>
      <c r="N38" s="49"/>
      <c r="O38" s="135"/>
      <c r="P38" s="136"/>
      <c r="Q38" s="35"/>
      <c r="R38" s="50"/>
      <c r="S38" s="47"/>
      <c r="T38" s="51"/>
      <c r="U38" s="51"/>
      <c r="V38" s="39"/>
      <c r="W38" s="39"/>
      <c r="X38" s="301">
        <v>5</v>
      </c>
      <c r="Y38" s="301"/>
      <c r="Z38" s="302"/>
      <c r="AA38" s="98"/>
      <c r="AB38" s="42"/>
      <c r="AC38" s="43"/>
      <c r="AD38" s="53"/>
      <c r="AE38" s="99"/>
      <c r="AF38" s="146"/>
      <c r="AG38" s="136"/>
      <c r="AH38" s="136"/>
      <c r="AI38" s="145"/>
      <c r="AJ38" s="303"/>
    </row>
    <row r="39" spans="1:36" ht="21" customHeight="1" thickBot="1">
      <c r="A39" s="54" t="s">
        <v>66</v>
      </c>
      <c r="B39" s="55"/>
      <c r="C39" s="55"/>
      <c r="D39" s="56"/>
      <c r="E39" s="372"/>
      <c r="F39" s="57"/>
      <c r="G39" s="58" t="s">
        <v>290</v>
      </c>
      <c r="H39" s="58"/>
      <c r="I39" s="131"/>
      <c r="J39" s="60"/>
      <c r="K39" s="60"/>
      <c r="L39" s="60"/>
      <c r="M39" s="61"/>
      <c r="N39" s="62"/>
      <c r="O39" s="286"/>
      <c r="P39" s="138"/>
      <c r="Q39" s="63"/>
      <c r="R39" s="63"/>
      <c r="S39" s="64"/>
      <c r="T39" s="65"/>
      <c r="U39" s="65"/>
      <c r="V39" s="66"/>
      <c r="W39" s="66"/>
      <c r="X39" s="68">
        <v>6</v>
      </c>
      <c r="Y39" s="68"/>
      <c r="Z39" s="287"/>
      <c r="AA39" s="69"/>
      <c r="AB39" s="70"/>
      <c r="AC39" s="71"/>
      <c r="AD39" s="72"/>
      <c r="AE39" s="73"/>
      <c r="AF39" s="153"/>
      <c r="AG39" s="138"/>
      <c r="AH39" s="138"/>
      <c r="AI39" s="154"/>
      <c r="AJ39" s="126"/>
    </row>
    <row r="40" spans="1:36" ht="21" customHeight="1" thickTop="1">
      <c r="A40" s="110" t="s">
        <v>256</v>
      </c>
      <c r="B40" s="111"/>
      <c r="C40" s="111"/>
      <c r="D40" s="112"/>
      <c r="E40" s="370" t="s">
        <v>269</v>
      </c>
      <c r="F40" s="113" t="s">
        <v>284</v>
      </c>
      <c r="G40" s="139" t="s">
        <v>270</v>
      </c>
      <c r="H40" s="113" t="s">
        <v>285</v>
      </c>
      <c r="I40" s="128"/>
      <c r="J40" s="114"/>
      <c r="K40" s="115"/>
      <c r="L40" s="115"/>
      <c r="M40" s="115"/>
      <c r="N40" s="116"/>
      <c r="O40" s="288"/>
      <c r="P40" s="148"/>
      <c r="Q40" s="289"/>
      <c r="R40" s="290"/>
      <c r="S40" s="291"/>
      <c r="T40" s="292"/>
      <c r="U40" s="292"/>
      <c r="V40" s="293"/>
      <c r="W40" s="117"/>
      <c r="X40" s="244">
        <v>1</v>
      </c>
      <c r="Y40" s="158">
        <v>447065.45</v>
      </c>
      <c r="Z40" s="158">
        <v>599532.85</v>
      </c>
      <c r="AA40" s="119">
        <f>SUM(Z40:Z45)</f>
        <v>1192361.81</v>
      </c>
      <c r="AB40" s="124">
        <f>I41-AA40</f>
        <v>4440278.33</v>
      </c>
      <c r="AC40" s="294"/>
      <c r="AD40" s="295"/>
      <c r="AE40" s="285" t="s">
        <v>238</v>
      </c>
      <c r="AF40" s="147"/>
      <c r="AG40" s="148"/>
      <c r="AH40" s="148"/>
      <c r="AI40" s="149"/>
      <c r="AJ40" s="305"/>
    </row>
    <row r="41" spans="1:36" ht="21" customHeight="1">
      <c r="A41" s="29" t="s">
        <v>65</v>
      </c>
      <c r="B41" s="30"/>
      <c r="C41" s="30"/>
      <c r="D41" s="31"/>
      <c r="E41" s="371"/>
      <c r="F41" s="32" t="s">
        <v>64</v>
      </c>
      <c r="G41" s="121" t="s">
        <v>271</v>
      </c>
      <c r="H41" s="32" t="s">
        <v>286</v>
      </c>
      <c r="I41" s="123">
        <v>5632640.14</v>
      </c>
      <c r="J41" s="164" t="s">
        <v>266</v>
      </c>
      <c r="K41" s="33" t="s">
        <v>267</v>
      </c>
      <c r="L41" s="33"/>
      <c r="M41" s="34">
        <v>0.25</v>
      </c>
      <c r="N41" s="171" t="s">
        <v>268</v>
      </c>
      <c r="O41" s="135">
        <v>1915838</v>
      </c>
      <c r="P41" s="136">
        <v>1915842</v>
      </c>
      <c r="Q41" s="35">
        <f>I41*0.25</f>
        <v>1408160.035</v>
      </c>
      <c r="R41" s="164" t="s">
        <v>208</v>
      </c>
      <c r="S41" s="47"/>
      <c r="T41" s="51"/>
      <c r="U41" s="51"/>
      <c r="V41" s="39"/>
      <c r="W41" s="40">
        <v>24</v>
      </c>
      <c r="X41" s="249">
        <v>2</v>
      </c>
      <c r="Y41" s="253">
        <v>442066.42</v>
      </c>
      <c r="Z41" s="253">
        <v>592828.96</v>
      </c>
      <c r="AA41" s="40">
        <f>AA40/I41*100</f>
        <v>21.168790839884903</v>
      </c>
      <c r="AB41" s="42"/>
      <c r="AC41" s="43"/>
      <c r="AD41" s="53"/>
      <c r="AE41" s="99" t="s">
        <v>239</v>
      </c>
      <c r="AF41" s="146" t="s">
        <v>437</v>
      </c>
      <c r="AG41" s="136" t="s">
        <v>437</v>
      </c>
      <c r="AH41" s="136"/>
      <c r="AI41" s="145"/>
      <c r="AJ41" s="298"/>
    </row>
    <row r="42" spans="1:36" ht="21" customHeight="1">
      <c r="A42" s="29" t="s">
        <v>257</v>
      </c>
      <c r="B42" s="30" t="s">
        <v>258</v>
      </c>
      <c r="C42" s="30" t="s">
        <v>259</v>
      </c>
      <c r="D42" s="165" t="str">
        <f>C42</f>
        <v> 12-Jun-2018</v>
      </c>
      <c r="E42" s="371"/>
      <c r="F42" s="32"/>
      <c r="G42" s="121" t="s">
        <v>272</v>
      </c>
      <c r="H42" s="259" t="s">
        <v>287</v>
      </c>
      <c r="I42" s="192" t="s">
        <v>16</v>
      </c>
      <c r="J42" s="47"/>
      <c r="K42" s="159"/>
      <c r="L42" s="140"/>
      <c r="M42" s="34"/>
      <c r="N42" s="49"/>
      <c r="O42" s="135" t="s">
        <v>268</v>
      </c>
      <c r="P42" s="136" t="s">
        <v>268</v>
      </c>
      <c r="Q42" s="35"/>
      <c r="R42" s="50"/>
      <c r="S42" s="47"/>
      <c r="T42" s="51"/>
      <c r="U42" s="51"/>
      <c r="V42" s="39"/>
      <c r="W42" s="39"/>
      <c r="X42" s="41">
        <v>3</v>
      </c>
      <c r="Y42" s="253"/>
      <c r="Z42" s="253"/>
      <c r="AA42" s="42"/>
      <c r="AB42" s="42"/>
      <c r="AC42" s="43"/>
      <c r="AD42" s="53"/>
      <c r="AE42" s="99"/>
      <c r="AF42" s="146"/>
      <c r="AG42" s="136"/>
      <c r="AH42" s="136"/>
      <c r="AI42" s="145"/>
      <c r="AJ42" s="298"/>
    </row>
    <row r="43" spans="1:36" ht="21" customHeight="1">
      <c r="A43" s="29"/>
      <c r="B43" s="45"/>
      <c r="C43" s="45"/>
      <c r="D43" s="46"/>
      <c r="E43" s="371"/>
      <c r="F43" s="32"/>
      <c r="G43" s="32" t="s">
        <v>273</v>
      </c>
      <c r="H43" s="121" t="s">
        <v>288</v>
      </c>
      <c r="I43" s="141"/>
      <c r="J43" s="47"/>
      <c r="K43" s="48"/>
      <c r="L43" s="48"/>
      <c r="M43" s="34"/>
      <c r="N43" s="49"/>
      <c r="O43" s="135"/>
      <c r="P43" s="136"/>
      <c r="Q43" s="35"/>
      <c r="R43" s="50"/>
      <c r="S43" s="47"/>
      <c r="T43" s="51"/>
      <c r="U43" s="51"/>
      <c r="V43" s="39"/>
      <c r="W43" s="39"/>
      <c r="X43" s="41">
        <v>4</v>
      </c>
      <c r="Y43" s="249"/>
      <c r="Z43" s="253"/>
      <c r="AA43" s="98"/>
      <c r="AB43" s="42"/>
      <c r="AC43" s="43"/>
      <c r="AD43" s="53"/>
      <c r="AE43" s="99"/>
      <c r="AF43" s="146"/>
      <c r="AG43" s="136"/>
      <c r="AH43" s="136"/>
      <c r="AI43" s="145"/>
      <c r="AJ43" s="298"/>
    </row>
    <row r="44" spans="1:36" ht="21" customHeight="1">
      <c r="A44" s="29"/>
      <c r="B44" s="45"/>
      <c r="C44" s="45"/>
      <c r="D44" s="46"/>
      <c r="E44" s="371"/>
      <c r="F44" s="32"/>
      <c r="G44" s="32" t="s">
        <v>274</v>
      </c>
      <c r="H44" s="121"/>
      <c r="I44" s="141"/>
      <c r="J44" s="47"/>
      <c r="K44" s="48"/>
      <c r="L44" s="48"/>
      <c r="M44" s="34"/>
      <c r="N44" s="49"/>
      <c r="O44" s="135"/>
      <c r="P44" s="136"/>
      <c r="Q44" s="35"/>
      <c r="R44" s="50"/>
      <c r="S44" s="47"/>
      <c r="T44" s="51"/>
      <c r="U44" s="51"/>
      <c r="V44" s="39"/>
      <c r="W44" s="39"/>
      <c r="X44" s="301">
        <v>5</v>
      </c>
      <c r="Y44" s="333"/>
      <c r="Z44" s="334"/>
      <c r="AA44" s="98"/>
      <c r="AB44" s="42"/>
      <c r="AC44" s="43"/>
      <c r="AD44" s="53"/>
      <c r="AE44" s="99"/>
      <c r="AF44" s="146"/>
      <c r="AG44" s="136"/>
      <c r="AH44" s="136"/>
      <c r="AI44" s="145"/>
      <c r="AJ44" s="303"/>
    </row>
    <row r="45" spans="1:36" ht="21" customHeight="1" thickBot="1">
      <c r="A45" s="177" t="s">
        <v>66</v>
      </c>
      <c r="B45" s="129"/>
      <c r="C45" s="129"/>
      <c r="D45" s="130"/>
      <c r="E45" s="373"/>
      <c r="F45" s="74"/>
      <c r="G45" s="75" t="s">
        <v>275</v>
      </c>
      <c r="H45" s="75"/>
      <c r="I45" s="131"/>
      <c r="J45" s="76"/>
      <c r="K45" s="76"/>
      <c r="L45" s="76"/>
      <c r="M45" s="77"/>
      <c r="N45" s="78"/>
      <c r="O45" s="257"/>
      <c r="P45" s="180"/>
      <c r="Q45" s="79"/>
      <c r="R45" s="79"/>
      <c r="S45" s="80"/>
      <c r="T45" s="81"/>
      <c r="U45" s="81"/>
      <c r="V45" s="82"/>
      <c r="W45" s="82"/>
      <c r="X45" s="83">
        <v>6</v>
      </c>
      <c r="Y45" s="335"/>
      <c r="Z45" s="336"/>
      <c r="AA45" s="181"/>
      <c r="AB45" s="84"/>
      <c r="AC45" s="85"/>
      <c r="AD45" s="182"/>
      <c r="AE45" s="183"/>
      <c r="AF45" s="184"/>
      <c r="AG45" s="180"/>
      <c r="AH45" s="180"/>
      <c r="AI45" s="185"/>
      <c r="AJ45" s="186"/>
    </row>
    <row r="46" spans="1:36" ht="24.75" customHeight="1">
      <c r="A46" s="86"/>
      <c r="B46" s="6"/>
      <c r="C46" s="6"/>
      <c r="D46" s="6"/>
      <c r="E46" s="6"/>
      <c r="F46" s="6"/>
      <c r="G46" s="87"/>
      <c r="H46" s="87" t="s">
        <v>194</v>
      </c>
      <c r="I46" s="258">
        <f>I14+I19+I24+I29+I35+I41</f>
        <v>19757954.13</v>
      </c>
      <c r="J46" s="88"/>
      <c r="K46" s="89"/>
      <c r="L46" s="89"/>
      <c r="M46" s="90"/>
      <c r="N46" s="90"/>
      <c r="O46" s="88"/>
      <c r="P46" s="87" t="s">
        <v>199</v>
      </c>
      <c r="Q46" s="258">
        <f>SUM(Q13:Q45)</f>
        <v>4939488.5325</v>
      </c>
      <c r="R46" s="88"/>
      <c r="S46" s="88"/>
      <c r="T46" s="88"/>
      <c r="U46" s="88"/>
      <c r="V46" s="88"/>
      <c r="W46" s="88"/>
      <c r="X46" s="87" t="s">
        <v>201</v>
      </c>
      <c r="Y46" s="258">
        <f>SUM(Y13:Y45)</f>
        <v>9367056.879999999</v>
      </c>
      <c r="Z46" s="258">
        <f>SUM(Z13:Z45)-0.01</f>
        <v>12561621.01</v>
      </c>
      <c r="AA46" s="88"/>
      <c r="AB46" s="248">
        <f>SUM(AB13:AB45)-AB18</f>
        <v>7196277.3100000005</v>
      </c>
      <c r="AC46" s="91" t="s">
        <v>84</v>
      </c>
      <c r="AD46" s="88"/>
      <c r="AE46" s="6"/>
      <c r="AF46" s="6"/>
      <c r="AG46" s="6"/>
      <c r="AH46" s="6"/>
      <c r="AI46" s="6"/>
      <c r="AJ46" s="6"/>
    </row>
  </sheetData>
  <sheetProtection/>
  <mergeCells count="18">
    <mergeCell ref="A4:AI4"/>
    <mergeCell ref="A7:K7"/>
    <mergeCell ref="B10:C10"/>
    <mergeCell ref="E10:E12"/>
    <mergeCell ref="J10:K10"/>
    <mergeCell ref="L10:L12"/>
    <mergeCell ref="AF10:AF12"/>
    <mergeCell ref="AH11:AH12"/>
    <mergeCell ref="AI11:AI12"/>
    <mergeCell ref="E28:E33"/>
    <mergeCell ref="E34:E39"/>
    <mergeCell ref="E40:E45"/>
    <mergeCell ref="E13:E17"/>
    <mergeCell ref="AJ13:AJ16"/>
    <mergeCell ref="E18:E22"/>
    <mergeCell ref="AJ18:AJ21"/>
    <mergeCell ref="E23:E27"/>
    <mergeCell ref="AJ23:AJ26"/>
  </mergeCells>
  <printOptions horizontalCentered="1" verticalCentered="1"/>
  <pageMargins left="0.3937007874015748" right="0.3937007874015748" top="0" bottom="0" header="0" footer="0"/>
  <pageSetup fitToWidth="2" horizontalDpi="300" verticalDpi="300" orientation="landscape" scale="51" r:id="rId2"/>
  <headerFooter alignWithMargins="0">
    <oddFooter>&amp;L&amp;11Archivo&amp;"Arial,Negrita" Obrapubl2017.XLS.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J44"/>
  <sheetViews>
    <sheetView showGridLines="0" zoomScale="80" zoomScaleNormal="80" zoomScalePageLayoutView="0" workbookViewId="0" topLeftCell="A1">
      <pane xSplit="9" ySplit="11" topLeftCell="AA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F14" sqref="AF14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8" width="17.7109375" style="0" customWidth="1"/>
    <col min="9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5" width="13.7109375" style="0" customWidth="1"/>
    <col min="16" max="16" width="12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 t="str">
        <f>Hoja1!AJ2</f>
        <v> 14-Septiembre-2018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51" t="s">
        <v>180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27"/>
    </row>
    <row r="7" spans="1:36" ht="34.5" customHeight="1" thickBot="1">
      <c r="A7" s="359" t="s">
        <v>67</v>
      </c>
      <c r="B7" s="360"/>
      <c r="C7" s="360"/>
      <c r="D7" s="360"/>
      <c r="E7" s="360"/>
      <c r="F7" s="360"/>
      <c r="G7" s="360"/>
      <c r="H7" s="360"/>
      <c r="I7" s="360"/>
      <c r="J7" s="360"/>
      <c r="K7" s="361"/>
      <c r="L7" s="125"/>
      <c r="M7" s="5"/>
      <c r="N7" s="172"/>
      <c r="O7" s="11" t="s">
        <v>97</v>
      </c>
      <c r="P7" s="5"/>
      <c r="Q7" s="5"/>
      <c r="R7" s="5"/>
      <c r="S7" s="5"/>
      <c r="T7" s="5"/>
      <c r="U7" s="5"/>
      <c r="V7" s="5"/>
      <c r="Y7" s="238"/>
      <c r="Z7" s="239" t="s">
        <v>107</v>
      </c>
      <c r="AA7" s="233"/>
      <c r="AB7" s="11" t="s">
        <v>90</v>
      </c>
      <c r="AC7" s="157"/>
      <c r="AD7" s="11" t="s">
        <v>89</v>
      </c>
      <c r="AE7" s="13"/>
      <c r="AF7" s="11"/>
      <c r="AG7" s="11"/>
      <c r="AH7" s="13"/>
      <c r="AI7" s="13"/>
      <c r="AJ7" s="13" t="s">
        <v>300</v>
      </c>
    </row>
    <row r="8" spans="1:36" ht="12.75">
      <c r="A8" s="201" t="s">
        <v>2</v>
      </c>
      <c r="B8" s="202"/>
      <c r="C8" s="202"/>
      <c r="D8" s="203"/>
      <c r="E8" s="202" t="s">
        <v>3</v>
      </c>
      <c r="F8" s="210"/>
      <c r="G8" s="210"/>
      <c r="H8" s="210"/>
      <c r="I8" s="210"/>
      <c r="J8" s="210"/>
      <c r="K8" s="210"/>
      <c r="L8" s="210"/>
      <c r="M8" s="210"/>
      <c r="N8" s="211"/>
      <c r="O8" s="212" t="s">
        <v>4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0"/>
      <c r="AG8" s="210"/>
      <c r="AH8" s="210"/>
      <c r="AI8" s="210"/>
      <c r="AJ8" s="213"/>
    </row>
    <row r="9" spans="1:36" ht="12.75">
      <c r="A9" s="204" t="s">
        <v>5</v>
      </c>
      <c r="B9" s="205"/>
      <c r="C9" s="205"/>
      <c r="D9" s="206"/>
      <c r="E9" s="205" t="s">
        <v>6</v>
      </c>
      <c r="F9" s="214"/>
      <c r="G9" s="214"/>
      <c r="H9" s="214"/>
      <c r="I9" s="214"/>
      <c r="J9" s="214"/>
      <c r="K9" s="214"/>
      <c r="L9" s="214"/>
      <c r="M9" s="214"/>
      <c r="N9" s="215"/>
      <c r="O9" s="205" t="s">
        <v>7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216"/>
      <c r="AG9" s="216"/>
      <c r="AH9" s="216"/>
      <c r="AI9" s="216"/>
      <c r="AJ9" s="217" t="s">
        <v>78</v>
      </c>
    </row>
    <row r="10" spans="1:36" ht="39.75" customHeight="1">
      <c r="A10" s="207" t="s">
        <v>58</v>
      </c>
      <c r="B10" s="362" t="s">
        <v>8</v>
      </c>
      <c r="C10" s="363"/>
      <c r="D10" s="208" t="s">
        <v>9</v>
      </c>
      <c r="E10" s="368" t="s">
        <v>88</v>
      </c>
      <c r="F10" s="307"/>
      <c r="G10" s="307"/>
      <c r="H10" s="307"/>
      <c r="I10" s="307" t="s">
        <v>10</v>
      </c>
      <c r="J10" s="366" t="s">
        <v>68</v>
      </c>
      <c r="K10" s="367"/>
      <c r="L10" s="364" t="s">
        <v>69</v>
      </c>
      <c r="M10" s="307" t="s">
        <v>11</v>
      </c>
      <c r="N10" s="208" t="s">
        <v>9</v>
      </c>
      <c r="O10" s="205" t="s">
        <v>12</v>
      </c>
      <c r="P10" s="219"/>
      <c r="Q10" s="205" t="s">
        <v>13</v>
      </c>
      <c r="R10" s="219"/>
      <c r="S10" s="220" t="s">
        <v>14</v>
      </c>
      <c r="T10" s="221" t="s">
        <v>15</v>
      </c>
      <c r="U10" s="214"/>
      <c r="V10" s="214"/>
      <c r="W10" s="219"/>
      <c r="X10" s="222" t="s">
        <v>47</v>
      </c>
      <c r="Y10" s="222"/>
      <c r="Z10" s="223"/>
      <c r="AA10" s="224"/>
      <c r="AB10" s="224"/>
      <c r="AC10" s="225" t="s">
        <v>14</v>
      </c>
      <c r="AD10" s="226" t="s">
        <v>14</v>
      </c>
      <c r="AE10" s="227" t="s">
        <v>33</v>
      </c>
      <c r="AF10" s="357" t="s">
        <v>71</v>
      </c>
      <c r="AG10" s="228" t="s">
        <v>72</v>
      </c>
      <c r="AH10" s="228" t="s">
        <v>73</v>
      </c>
      <c r="AI10" s="228"/>
      <c r="AJ10" s="217" t="s">
        <v>79</v>
      </c>
    </row>
    <row r="11" spans="1:36" ht="14.25">
      <c r="A11" s="207" t="s">
        <v>49</v>
      </c>
      <c r="B11" s="209" t="s">
        <v>17</v>
      </c>
      <c r="C11" s="209" t="s">
        <v>18</v>
      </c>
      <c r="D11" s="208" t="s">
        <v>19</v>
      </c>
      <c r="E11" s="369"/>
      <c r="F11" s="307" t="s">
        <v>56</v>
      </c>
      <c r="G11" s="307" t="s">
        <v>20</v>
      </c>
      <c r="H11" s="307" t="s">
        <v>85</v>
      </c>
      <c r="I11" s="307" t="s">
        <v>21</v>
      </c>
      <c r="J11" s="307" t="s">
        <v>22</v>
      </c>
      <c r="K11" s="307" t="s">
        <v>23</v>
      </c>
      <c r="L11" s="365"/>
      <c r="M11" s="307" t="s">
        <v>24</v>
      </c>
      <c r="N11" s="208" t="s">
        <v>25</v>
      </c>
      <c r="O11" s="220" t="s">
        <v>11</v>
      </c>
      <c r="P11" s="307" t="s">
        <v>26</v>
      </c>
      <c r="Q11" s="307" t="s">
        <v>10</v>
      </c>
      <c r="R11" s="307" t="s">
        <v>14</v>
      </c>
      <c r="S11" s="220" t="s">
        <v>27</v>
      </c>
      <c r="T11" s="229" t="s">
        <v>28</v>
      </c>
      <c r="U11" s="307" t="s">
        <v>29</v>
      </c>
      <c r="V11" s="307" t="s">
        <v>30</v>
      </c>
      <c r="W11" s="307" t="s">
        <v>29</v>
      </c>
      <c r="X11" s="230" t="s">
        <v>57</v>
      </c>
      <c r="Y11" s="306" t="s">
        <v>94</v>
      </c>
      <c r="Z11" s="306" t="s">
        <v>31</v>
      </c>
      <c r="AA11" s="220" t="s">
        <v>45</v>
      </c>
      <c r="AB11" s="306" t="s">
        <v>55</v>
      </c>
      <c r="AC11" s="307" t="s">
        <v>27</v>
      </c>
      <c r="AD11" s="229" t="s">
        <v>32</v>
      </c>
      <c r="AE11" s="229" t="s">
        <v>77</v>
      </c>
      <c r="AF11" s="358"/>
      <c r="AG11" s="307" t="s">
        <v>74</v>
      </c>
      <c r="AH11" s="353" t="s">
        <v>75</v>
      </c>
      <c r="AI11" s="355" t="s">
        <v>76</v>
      </c>
      <c r="AJ11" s="217" t="s">
        <v>80</v>
      </c>
    </row>
    <row r="12" spans="1:36" ht="13.5" thickBot="1">
      <c r="A12" s="207" t="s">
        <v>50</v>
      </c>
      <c r="B12" s="209" t="s">
        <v>34</v>
      </c>
      <c r="C12" s="209" t="s">
        <v>34</v>
      </c>
      <c r="D12" s="208" t="s">
        <v>35</v>
      </c>
      <c r="E12" s="369"/>
      <c r="F12" s="307"/>
      <c r="G12" s="307"/>
      <c r="H12" s="307"/>
      <c r="I12" s="307" t="s">
        <v>36</v>
      </c>
      <c r="J12" s="307" t="s">
        <v>34</v>
      </c>
      <c r="K12" s="307" t="s">
        <v>34</v>
      </c>
      <c r="L12" s="365"/>
      <c r="M12" s="307" t="s">
        <v>37</v>
      </c>
      <c r="N12" s="208" t="s">
        <v>38</v>
      </c>
      <c r="O12" s="220" t="s">
        <v>34</v>
      </c>
      <c r="P12" s="307" t="s">
        <v>34</v>
      </c>
      <c r="Q12" s="307"/>
      <c r="R12" s="307"/>
      <c r="S12" s="220" t="s">
        <v>39</v>
      </c>
      <c r="T12" s="229" t="s">
        <v>40</v>
      </c>
      <c r="U12" s="307" t="s">
        <v>41</v>
      </c>
      <c r="V12" s="307" t="s">
        <v>42</v>
      </c>
      <c r="W12" s="307" t="s">
        <v>41</v>
      </c>
      <c r="X12" s="307" t="s">
        <v>14</v>
      </c>
      <c r="Y12" s="307" t="s">
        <v>95</v>
      </c>
      <c r="Z12" s="307" t="s">
        <v>36</v>
      </c>
      <c r="AA12" s="220" t="s">
        <v>46</v>
      </c>
      <c r="AB12" s="307" t="s">
        <v>70</v>
      </c>
      <c r="AC12" s="307" t="s">
        <v>43</v>
      </c>
      <c r="AD12" s="229" t="s">
        <v>44</v>
      </c>
      <c r="AE12" s="229"/>
      <c r="AF12" s="358"/>
      <c r="AG12" s="307"/>
      <c r="AH12" s="354"/>
      <c r="AI12" s="356"/>
      <c r="AJ12" s="232"/>
    </row>
    <row r="13" spans="1:36" ht="21.75" customHeight="1">
      <c r="A13" s="14" t="s">
        <v>297</v>
      </c>
      <c r="B13" s="15"/>
      <c r="C13" s="15"/>
      <c r="D13" s="16"/>
      <c r="E13" s="374" t="s">
        <v>301</v>
      </c>
      <c r="F13" s="17" t="s">
        <v>114</v>
      </c>
      <c r="G13" s="194" t="s">
        <v>302</v>
      </c>
      <c r="H13" s="17" t="s">
        <v>305</v>
      </c>
      <c r="I13" s="122"/>
      <c r="J13" s="18"/>
      <c r="K13" s="19"/>
      <c r="L13" s="19"/>
      <c r="M13" s="19"/>
      <c r="N13" s="20"/>
      <c r="O13" s="275"/>
      <c r="P13" s="151"/>
      <c r="Q13" s="276"/>
      <c r="R13" s="277"/>
      <c r="S13" s="278"/>
      <c r="T13" s="279"/>
      <c r="U13" s="279"/>
      <c r="V13" s="280"/>
      <c r="W13" s="23"/>
      <c r="X13" s="281">
        <v>1</v>
      </c>
      <c r="Y13" s="282">
        <v>283787.75</v>
      </c>
      <c r="Z13" s="282">
        <v>380570.85</v>
      </c>
      <c r="AA13" s="25">
        <f>SUM(Z13:Z17)</f>
        <v>380570.85</v>
      </c>
      <c r="AB13" s="26">
        <f>I14-AA13</f>
        <v>335699.36</v>
      </c>
      <c r="AC13" s="283"/>
      <c r="AD13" s="284"/>
      <c r="AE13" s="285" t="s">
        <v>238</v>
      </c>
      <c r="AF13" s="150"/>
      <c r="AG13" s="151"/>
      <c r="AH13" s="151"/>
      <c r="AI13" s="152"/>
      <c r="AJ13" s="341" t="s">
        <v>82</v>
      </c>
    </row>
    <row r="14" spans="1:36" ht="21.75" customHeight="1">
      <c r="A14" s="29" t="s">
        <v>298</v>
      </c>
      <c r="B14" s="309"/>
      <c r="C14" s="310"/>
      <c r="D14" s="31" t="s">
        <v>268</v>
      </c>
      <c r="E14" s="375"/>
      <c r="F14" s="32" t="s">
        <v>115</v>
      </c>
      <c r="G14" s="121" t="s">
        <v>303</v>
      </c>
      <c r="H14" s="121"/>
      <c r="I14" s="123">
        <v>716270.21</v>
      </c>
      <c r="J14" s="33" t="s">
        <v>266</v>
      </c>
      <c r="K14" s="33" t="s">
        <v>306</v>
      </c>
      <c r="L14" s="33"/>
      <c r="M14" s="34">
        <v>0.25</v>
      </c>
      <c r="N14" s="171" t="s">
        <v>268</v>
      </c>
      <c r="O14" s="135" t="s">
        <v>307</v>
      </c>
      <c r="P14" s="136" t="s">
        <v>308</v>
      </c>
      <c r="Q14" s="35">
        <f>I14*0.25</f>
        <v>179067.5525</v>
      </c>
      <c r="R14" s="164" t="s">
        <v>321</v>
      </c>
      <c r="S14" s="47"/>
      <c r="T14" s="51"/>
      <c r="U14" s="51"/>
      <c r="V14" s="39"/>
      <c r="W14" s="40">
        <v>56</v>
      </c>
      <c r="X14" s="249">
        <v>2</v>
      </c>
      <c r="Y14" s="142"/>
      <c r="Z14" s="142"/>
      <c r="AA14" s="40">
        <f>AA13/I14*100</f>
        <v>53.13230184457902</v>
      </c>
      <c r="AB14" s="42"/>
      <c r="AC14" s="43"/>
      <c r="AD14" s="53"/>
      <c r="AE14" s="99" t="s">
        <v>239</v>
      </c>
      <c r="AF14" s="146" t="s">
        <v>437</v>
      </c>
      <c r="AG14" s="136" t="s">
        <v>437</v>
      </c>
      <c r="AH14" s="136"/>
      <c r="AI14" s="145"/>
      <c r="AJ14" s="342"/>
    </row>
    <row r="15" spans="1:36" ht="21.75" customHeight="1">
      <c r="A15" s="29"/>
      <c r="B15" s="45"/>
      <c r="C15" s="45"/>
      <c r="D15" s="46"/>
      <c r="E15" s="375"/>
      <c r="F15" s="260" t="s">
        <v>64</v>
      </c>
      <c r="G15" s="32" t="s">
        <v>304</v>
      </c>
      <c r="H15" s="121"/>
      <c r="I15" s="192"/>
      <c r="J15" s="304" t="s">
        <v>321</v>
      </c>
      <c r="K15" s="267" t="s">
        <v>327</v>
      </c>
      <c r="L15" s="140" t="s">
        <v>103</v>
      </c>
      <c r="M15" s="34"/>
      <c r="N15" s="49"/>
      <c r="O15" s="299" t="s">
        <v>268</v>
      </c>
      <c r="P15" s="300" t="s">
        <v>268</v>
      </c>
      <c r="Q15" s="35"/>
      <c r="R15" s="50"/>
      <c r="S15" s="47"/>
      <c r="T15" s="51"/>
      <c r="U15" s="51"/>
      <c r="V15" s="39"/>
      <c r="W15" s="39"/>
      <c r="X15" s="41">
        <v>3</v>
      </c>
      <c r="Y15" s="142"/>
      <c r="Z15" s="142"/>
      <c r="AA15" s="42"/>
      <c r="AB15" s="42"/>
      <c r="AC15" s="43"/>
      <c r="AD15" s="53"/>
      <c r="AE15" s="99"/>
      <c r="AF15" s="146"/>
      <c r="AG15" s="136"/>
      <c r="AH15" s="136"/>
      <c r="AI15" s="145"/>
      <c r="AJ15" s="342"/>
    </row>
    <row r="16" spans="1:36" ht="21.75" customHeight="1">
      <c r="A16" s="312"/>
      <c r="B16" s="45"/>
      <c r="C16" s="45"/>
      <c r="D16" s="46"/>
      <c r="E16" s="375"/>
      <c r="F16" s="32"/>
      <c r="G16" s="32" t="s">
        <v>305</v>
      </c>
      <c r="H16" s="121"/>
      <c r="I16" s="141"/>
      <c r="J16" s="47"/>
      <c r="K16" s="48"/>
      <c r="L16" s="48"/>
      <c r="M16" s="34"/>
      <c r="N16" s="49"/>
      <c r="O16" s="135"/>
      <c r="P16" s="136"/>
      <c r="Q16" s="35"/>
      <c r="R16" s="50"/>
      <c r="S16" s="47"/>
      <c r="T16" s="51"/>
      <c r="U16" s="51"/>
      <c r="V16" s="39"/>
      <c r="W16" s="39"/>
      <c r="X16" s="41">
        <v>4</v>
      </c>
      <c r="Y16" s="41"/>
      <c r="Z16" s="52"/>
      <c r="AA16" s="98"/>
      <c r="AB16" s="42"/>
      <c r="AC16" s="43"/>
      <c r="AD16" s="53"/>
      <c r="AE16" s="99"/>
      <c r="AF16" s="146"/>
      <c r="AG16" s="136"/>
      <c r="AH16" s="136"/>
      <c r="AI16" s="145"/>
      <c r="AJ16" s="342"/>
    </row>
    <row r="17" spans="1:36" ht="21.75" customHeight="1" thickBot="1">
      <c r="A17" s="311" t="s">
        <v>299</v>
      </c>
      <c r="B17" s="55"/>
      <c r="C17" s="55"/>
      <c r="D17" s="56"/>
      <c r="E17" s="376"/>
      <c r="F17" s="57"/>
      <c r="G17" s="58"/>
      <c r="H17" s="58"/>
      <c r="I17" s="59"/>
      <c r="J17" s="60"/>
      <c r="K17" s="60"/>
      <c r="L17" s="60"/>
      <c r="M17" s="61"/>
      <c r="N17" s="62"/>
      <c r="O17" s="286"/>
      <c r="P17" s="138"/>
      <c r="Q17" s="63"/>
      <c r="R17" s="63"/>
      <c r="S17" s="64"/>
      <c r="T17" s="65"/>
      <c r="U17" s="65"/>
      <c r="V17" s="66"/>
      <c r="W17" s="66"/>
      <c r="X17" s="68">
        <v>5</v>
      </c>
      <c r="Y17" s="68"/>
      <c r="Z17" s="287"/>
      <c r="AA17" s="69"/>
      <c r="AB17" s="70"/>
      <c r="AC17" s="71"/>
      <c r="AD17" s="72"/>
      <c r="AE17" s="73"/>
      <c r="AF17" s="153"/>
      <c r="AG17" s="138"/>
      <c r="AH17" s="138"/>
      <c r="AI17" s="154"/>
      <c r="AJ17" s="126"/>
    </row>
    <row r="18" spans="1:36" ht="21.75" customHeight="1" thickTop="1">
      <c r="A18" s="14" t="s">
        <v>99</v>
      </c>
      <c r="B18" s="15"/>
      <c r="C18" s="15"/>
      <c r="D18" s="16"/>
      <c r="E18" s="347" t="s">
        <v>313</v>
      </c>
      <c r="F18" s="17" t="s">
        <v>314</v>
      </c>
      <c r="G18" s="139" t="s">
        <v>316</v>
      </c>
      <c r="H18" s="113" t="s">
        <v>87</v>
      </c>
      <c r="I18" s="128"/>
      <c r="J18" s="18"/>
      <c r="K18" s="19"/>
      <c r="L18" s="19"/>
      <c r="M18" s="19"/>
      <c r="N18" s="20"/>
      <c r="O18" s="275"/>
      <c r="P18" s="151"/>
      <c r="Q18" s="276"/>
      <c r="R18" s="277"/>
      <c r="S18" s="278"/>
      <c r="T18" s="279"/>
      <c r="U18" s="279"/>
      <c r="V18" s="280"/>
      <c r="W18" s="23"/>
      <c r="X18" s="281">
        <v>1</v>
      </c>
      <c r="Y18" s="282"/>
      <c r="Z18" s="282"/>
      <c r="AA18" s="25">
        <f>SUM(Z18:Z23)</f>
        <v>0</v>
      </c>
      <c r="AB18" s="26">
        <f>I19-AA18</f>
        <v>14862242.14</v>
      </c>
      <c r="AC18" s="283"/>
      <c r="AD18" s="284"/>
      <c r="AE18" s="97"/>
      <c r="AF18" s="150"/>
      <c r="AG18" s="151"/>
      <c r="AH18" s="151"/>
      <c r="AI18" s="152"/>
      <c r="AJ18" s="297"/>
    </row>
    <row r="19" spans="1:36" ht="21.75" customHeight="1">
      <c r="A19" s="29" t="s">
        <v>100</v>
      </c>
      <c r="B19" s="176" t="s">
        <v>16</v>
      </c>
      <c r="C19" s="30"/>
      <c r="D19" s="31"/>
      <c r="E19" s="345"/>
      <c r="F19" s="32" t="s">
        <v>315</v>
      </c>
      <c r="G19" s="121" t="s">
        <v>317</v>
      </c>
      <c r="H19" s="32"/>
      <c r="I19" s="123">
        <v>14862242.14</v>
      </c>
      <c r="J19" s="164" t="s">
        <v>323</v>
      </c>
      <c r="K19" s="308" t="s">
        <v>324</v>
      </c>
      <c r="L19" s="33"/>
      <c r="M19" s="34">
        <v>0.25</v>
      </c>
      <c r="N19" s="171" t="s">
        <v>312</v>
      </c>
      <c r="O19" s="135" t="s">
        <v>325</v>
      </c>
      <c r="P19" s="136" t="s">
        <v>326</v>
      </c>
      <c r="Q19" s="35">
        <f>I19*0.25</f>
        <v>3715560.535</v>
      </c>
      <c r="R19" s="314" t="s">
        <v>335</v>
      </c>
      <c r="S19" s="47"/>
      <c r="T19" s="51"/>
      <c r="U19" s="51"/>
      <c r="V19" s="39"/>
      <c r="W19" s="40">
        <v>0</v>
      </c>
      <c r="X19" s="249">
        <v>2</v>
      </c>
      <c r="Y19" s="250"/>
      <c r="Z19" s="250"/>
      <c r="AA19" s="40">
        <f>AA18/I19*100</f>
        <v>0</v>
      </c>
      <c r="AB19" s="42"/>
      <c r="AC19" s="43"/>
      <c r="AD19" s="53"/>
      <c r="AE19" s="44"/>
      <c r="AF19" s="146" t="s">
        <v>437</v>
      </c>
      <c r="AG19" s="136" t="s">
        <v>437</v>
      </c>
      <c r="AH19" s="136"/>
      <c r="AI19" s="145"/>
      <c r="AJ19" s="298"/>
    </row>
    <row r="20" spans="1:36" ht="21.75" customHeight="1">
      <c r="A20" s="29" t="s">
        <v>310</v>
      </c>
      <c r="B20" s="30" t="s">
        <v>311</v>
      </c>
      <c r="C20" s="30" t="s">
        <v>322</v>
      </c>
      <c r="D20" s="165" t="str">
        <f>C20</f>
        <v> 17-Jul-2018</v>
      </c>
      <c r="E20" s="345"/>
      <c r="F20" s="32" t="s">
        <v>64</v>
      </c>
      <c r="G20" s="121" t="s">
        <v>318</v>
      </c>
      <c r="H20" s="259" t="s">
        <v>16</v>
      </c>
      <c r="I20" s="192"/>
      <c r="J20" s="47"/>
      <c r="K20" s="159"/>
      <c r="L20" s="140"/>
      <c r="M20" s="34"/>
      <c r="N20" s="49"/>
      <c r="O20" s="135" t="s">
        <v>312</v>
      </c>
      <c r="P20" s="136" t="s">
        <v>312</v>
      </c>
      <c r="Q20" s="35"/>
      <c r="R20" s="50"/>
      <c r="S20" s="47"/>
      <c r="T20" s="51"/>
      <c r="U20" s="51"/>
      <c r="V20" s="39"/>
      <c r="W20" s="39"/>
      <c r="X20" s="41">
        <v>3</v>
      </c>
      <c r="Y20" s="142"/>
      <c r="Z20" s="142"/>
      <c r="AA20" s="42"/>
      <c r="AB20" s="42"/>
      <c r="AC20" s="43"/>
      <c r="AD20" s="53"/>
      <c r="AE20" s="99"/>
      <c r="AF20" s="146"/>
      <c r="AG20" s="136"/>
      <c r="AH20" s="136"/>
      <c r="AI20" s="145"/>
      <c r="AJ20" s="298"/>
    </row>
    <row r="21" spans="1:36" ht="21.75" customHeight="1">
      <c r="A21" s="29"/>
      <c r="B21" s="45"/>
      <c r="C21" s="45"/>
      <c r="D21" s="46"/>
      <c r="E21" s="345"/>
      <c r="F21" s="32"/>
      <c r="G21" s="32" t="s">
        <v>319</v>
      </c>
      <c r="H21" s="121"/>
      <c r="I21" s="141"/>
      <c r="J21" s="47"/>
      <c r="K21" s="48"/>
      <c r="L21" s="48"/>
      <c r="M21" s="34"/>
      <c r="N21" s="49"/>
      <c r="O21" s="135"/>
      <c r="P21" s="136"/>
      <c r="Q21" s="35"/>
      <c r="R21" s="50"/>
      <c r="S21" s="47"/>
      <c r="T21" s="51"/>
      <c r="U21" s="51"/>
      <c r="V21" s="39"/>
      <c r="W21" s="39"/>
      <c r="X21" s="41">
        <v>4</v>
      </c>
      <c r="Y21" s="41"/>
      <c r="Z21" s="52"/>
      <c r="AA21" s="98"/>
      <c r="AB21" s="42"/>
      <c r="AC21" s="43"/>
      <c r="AD21" s="53"/>
      <c r="AE21" s="99"/>
      <c r="AF21" s="146"/>
      <c r="AG21" s="136"/>
      <c r="AH21" s="136"/>
      <c r="AI21" s="145"/>
      <c r="AJ21" s="298"/>
    </row>
    <row r="22" spans="1:36" ht="21.75" customHeight="1">
      <c r="A22" s="29"/>
      <c r="B22" s="45"/>
      <c r="C22" s="45"/>
      <c r="D22" s="46"/>
      <c r="E22" s="345"/>
      <c r="F22" s="32"/>
      <c r="G22" s="32" t="s">
        <v>320</v>
      </c>
      <c r="H22" s="121"/>
      <c r="I22" s="141"/>
      <c r="J22" s="47"/>
      <c r="K22" s="48"/>
      <c r="L22" s="48"/>
      <c r="M22" s="34"/>
      <c r="N22" s="49"/>
      <c r="O22" s="135"/>
      <c r="P22" s="136"/>
      <c r="Q22" s="35"/>
      <c r="R22" s="50"/>
      <c r="S22" s="47"/>
      <c r="T22" s="51"/>
      <c r="U22" s="51"/>
      <c r="V22" s="39"/>
      <c r="W22" s="39"/>
      <c r="X22" s="301">
        <v>5</v>
      </c>
      <c r="Y22" s="301"/>
      <c r="Z22" s="302"/>
      <c r="AA22" s="98"/>
      <c r="AB22" s="42"/>
      <c r="AC22" s="43"/>
      <c r="AD22" s="53"/>
      <c r="AE22" s="99"/>
      <c r="AF22" s="146"/>
      <c r="AG22" s="136"/>
      <c r="AH22" s="136"/>
      <c r="AI22" s="145"/>
      <c r="AJ22" s="303"/>
    </row>
    <row r="23" spans="1:36" ht="21.75" customHeight="1" thickBot="1">
      <c r="A23" s="54" t="s">
        <v>334</v>
      </c>
      <c r="B23" s="55"/>
      <c r="C23" s="55"/>
      <c r="D23" s="56"/>
      <c r="E23" s="350"/>
      <c r="F23" s="57"/>
      <c r="G23" s="58"/>
      <c r="H23" s="58"/>
      <c r="I23" s="37"/>
      <c r="J23" s="60"/>
      <c r="K23" s="60"/>
      <c r="L23" s="60"/>
      <c r="M23" s="61"/>
      <c r="N23" s="62"/>
      <c r="O23" s="286"/>
      <c r="P23" s="138"/>
      <c r="Q23" s="63"/>
      <c r="R23" s="63"/>
      <c r="S23" s="64"/>
      <c r="T23" s="65"/>
      <c r="U23" s="65"/>
      <c r="V23" s="66"/>
      <c r="W23" s="66"/>
      <c r="X23" s="68">
        <v>6</v>
      </c>
      <c r="Y23" s="68"/>
      <c r="Z23" s="287"/>
      <c r="AA23" s="69"/>
      <c r="AB23" s="70"/>
      <c r="AC23" s="71"/>
      <c r="AD23" s="72"/>
      <c r="AE23" s="73"/>
      <c r="AF23" s="153"/>
      <c r="AG23" s="138"/>
      <c r="AH23" s="138"/>
      <c r="AI23" s="154"/>
      <c r="AJ23" s="126"/>
    </row>
    <row r="24" spans="1:36" ht="21.75" customHeight="1" thickTop="1">
      <c r="A24" s="14" t="s">
        <v>336</v>
      </c>
      <c r="B24" s="15"/>
      <c r="C24" s="15"/>
      <c r="D24" s="16"/>
      <c r="E24" s="347" t="s">
        <v>339</v>
      </c>
      <c r="F24" s="17" t="s">
        <v>114</v>
      </c>
      <c r="G24" s="139" t="s">
        <v>340</v>
      </c>
      <c r="H24" s="113" t="s">
        <v>343</v>
      </c>
      <c r="I24" s="128"/>
      <c r="J24" s="18"/>
      <c r="K24" s="19"/>
      <c r="L24" s="19"/>
      <c r="M24" s="19"/>
      <c r="N24" s="20"/>
      <c r="O24" s="275"/>
      <c r="P24" s="151"/>
      <c r="Q24" s="276"/>
      <c r="R24" s="277"/>
      <c r="S24" s="278"/>
      <c r="T24" s="279"/>
      <c r="U24" s="279"/>
      <c r="V24" s="280"/>
      <c r="W24" s="23"/>
      <c r="X24" s="281">
        <v>1</v>
      </c>
      <c r="Y24" s="282"/>
      <c r="Z24" s="282"/>
      <c r="AA24" s="25">
        <f>SUM(Z24:Z28)</f>
        <v>0</v>
      </c>
      <c r="AB24" s="26">
        <f>I25-AA24</f>
        <v>318175.96</v>
      </c>
      <c r="AC24" s="283"/>
      <c r="AD24" s="284"/>
      <c r="AE24" s="285" t="s">
        <v>238</v>
      </c>
      <c r="AF24" s="150"/>
      <c r="AG24" s="151"/>
      <c r="AH24" s="151"/>
      <c r="AI24" s="152"/>
      <c r="AJ24" s="343" t="s">
        <v>82</v>
      </c>
    </row>
    <row r="25" spans="1:36" ht="21.75" customHeight="1">
      <c r="A25" s="29" t="s">
        <v>100</v>
      </c>
      <c r="B25" s="176" t="s">
        <v>16</v>
      </c>
      <c r="C25" s="30"/>
      <c r="D25" s="165"/>
      <c r="E25" s="345"/>
      <c r="F25" s="32" t="s">
        <v>115</v>
      </c>
      <c r="G25" s="121" t="s">
        <v>341</v>
      </c>
      <c r="H25" s="32"/>
      <c r="I25" s="123">
        <v>318175.96</v>
      </c>
      <c r="J25" s="164" t="s">
        <v>344</v>
      </c>
      <c r="K25" s="33" t="s">
        <v>267</v>
      </c>
      <c r="L25" s="33"/>
      <c r="M25" s="34">
        <v>0.25</v>
      </c>
      <c r="N25" s="171" t="s">
        <v>345</v>
      </c>
      <c r="O25" s="135" t="s">
        <v>346</v>
      </c>
      <c r="P25" s="136" t="s">
        <v>347</v>
      </c>
      <c r="Q25" s="35">
        <f>I25*0.25</f>
        <v>79543.99</v>
      </c>
      <c r="R25" s="314"/>
      <c r="S25" s="47"/>
      <c r="T25" s="51"/>
      <c r="U25" s="51"/>
      <c r="V25" s="39"/>
      <c r="W25" s="40">
        <v>0</v>
      </c>
      <c r="X25" s="249">
        <v>2</v>
      </c>
      <c r="Y25" s="250"/>
      <c r="Z25" s="250"/>
      <c r="AA25" s="40">
        <f>AA24/I25*100</f>
        <v>0</v>
      </c>
      <c r="AB25" s="42"/>
      <c r="AC25" s="43"/>
      <c r="AD25" s="53"/>
      <c r="AE25" s="99" t="s">
        <v>239</v>
      </c>
      <c r="AF25" s="146" t="s">
        <v>437</v>
      </c>
      <c r="AG25" s="136" t="s">
        <v>437</v>
      </c>
      <c r="AH25" s="136"/>
      <c r="AI25" s="145"/>
      <c r="AJ25" s="342"/>
    </row>
    <row r="26" spans="1:36" ht="21.75" customHeight="1">
      <c r="A26" s="29" t="s">
        <v>337</v>
      </c>
      <c r="B26" s="30" t="s">
        <v>338</v>
      </c>
      <c r="C26" s="30" t="s">
        <v>217</v>
      </c>
      <c r="D26" s="165" t="str">
        <f>C26</f>
        <v> 31-Jul-2018</v>
      </c>
      <c r="E26" s="345"/>
      <c r="F26" s="260" t="s">
        <v>64</v>
      </c>
      <c r="G26" s="121" t="s">
        <v>342</v>
      </c>
      <c r="H26" s="259"/>
      <c r="I26" s="192"/>
      <c r="J26" s="164"/>
      <c r="K26" s="308"/>
      <c r="L26" s="140"/>
      <c r="M26" s="34"/>
      <c r="N26" s="49"/>
      <c r="O26" s="135" t="s">
        <v>345</v>
      </c>
      <c r="P26" s="136" t="s">
        <v>345</v>
      </c>
      <c r="Q26" s="35"/>
      <c r="R26" s="50"/>
      <c r="S26" s="47"/>
      <c r="T26" s="51"/>
      <c r="U26" s="51"/>
      <c r="V26" s="39"/>
      <c r="W26" s="39"/>
      <c r="X26" s="41">
        <v>3</v>
      </c>
      <c r="Y26" s="142"/>
      <c r="Z26" s="142"/>
      <c r="AA26" s="42"/>
      <c r="AB26" s="42"/>
      <c r="AC26" s="43"/>
      <c r="AD26" s="53"/>
      <c r="AE26" s="99"/>
      <c r="AF26" s="146"/>
      <c r="AG26" s="136"/>
      <c r="AH26" s="136"/>
      <c r="AI26" s="145"/>
      <c r="AJ26" s="342"/>
    </row>
    <row r="27" spans="1:36" ht="21.75" customHeight="1">
      <c r="A27" s="29"/>
      <c r="B27" s="45"/>
      <c r="C27" s="45"/>
      <c r="D27" s="46"/>
      <c r="E27" s="345"/>
      <c r="F27" s="32"/>
      <c r="G27" s="32"/>
      <c r="H27" s="121"/>
      <c r="I27" s="141"/>
      <c r="J27" s="47"/>
      <c r="K27" s="48"/>
      <c r="L27" s="48"/>
      <c r="M27" s="34"/>
      <c r="N27" s="49"/>
      <c r="O27" s="135"/>
      <c r="P27" s="136"/>
      <c r="Q27" s="35"/>
      <c r="R27" s="50"/>
      <c r="S27" s="47"/>
      <c r="T27" s="51"/>
      <c r="U27" s="51"/>
      <c r="V27" s="39"/>
      <c r="W27" s="39"/>
      <c r="X27" s="41">
        <v>4</v>
      </c>
      <c r="Y27" s="41"/>
      <c r="Z27" s="52"/>
      <c r="AA27" s="98"/>
      <c r="AB27" s="42"/>
      <c r="AC27" s="43"/>
      <c r="AD27" s="53"/>
      <c r="AE27" s="99"/>
      <c r="AF27" s="146"/>
      <c r="AG27" s="136"/>
      <c r="AH27" s="136"/>
      <c r="AI27" s="145"/>
      <c r="AJ27" s="342"/>
    </row>
    <row r="28" spans="1:36" ht="21.75" customHeight="1" thickBot="1">
      <c r="A28" s="54" t="s">
        <v>66</v>
      </c>
      <c r="B28" s="55"/>
      <c r="C28" s="55"/>
      <c r="D28" s="56"/>
      <c r="E28" s="350"/>
      <c r="F28" s="57"/>
      <c r="G28" s="58"/>
      <c r="H28" s="58"/>
      <c r="I28" s="59"/>
      <c r="J28" s="60"/>
      <c r="K28" s="60"/>
      <c r="L28" s="60"/>
      <c r="M28" s="61"/>
      <c r="N28" s="62"/>
      <c r="O28" s="286"/>
      <c r="P28" s="138"/>
      <c r="Q28" s="63"/>
      <c r="R28" s="63"/>
      <c r="S28" s="64"/>
      <c r="T28" s="65"/>
      <c r="U28" s="65"/>
      <c r="V28" s="66"/>
      <c r="W28" s="66"/>
      <c r="X28" s="68">
        <v>5</v>
      </c>
      <c r="Y28" s="68"/>
      <c r="Z28" s="287"/>
      <c r="AA28" s="69"/>
      <c r="AB28" s="70"/>
      <c r="AC28" s="71"/>
      <c r="AD28" s="72"/>
      <c r="AE28" s="73"/>
      <c r="AF28" s="153"/>
      <c r="AG28" s="138"/>
      <c r="AH28" s="138"/>
      <c r="AI28" s="154"/>
      <c r="AJ28" s="126"/>
    </row>
    <row r="29" spans="1:36" ht="21" customHeight="1" thickTop="1">
      <c r="A29" s="14" t="s">
        <v>336</v>
      </c>
      <c r="B29" s="15"/>
      <c r="C29" s="15"/>
      <c r="D29" s="16"/>
      <c r="E29" s="347" t="s">
        <v>348</v>
      </c>
      <c r="F29" s="17" t="s">
        <v>349</v>
      </c>
      <c r="G29" s="139" t="s">
        <v>127</v>
      </c>
      <c r="H29" s="113" t="s">
        <v>87</v>
      </c>
      <c r="I29" s="128"/>
      <c r="J29" s="18"/>
      <c r="K29" s="19"/>
      <c r="L29" s="19"/>
      <c r="M29" s="19"/>
      <c r="N29" s="20"/>
      <c r="O29" s="275"/>
      <c r="P29" s="151"/>
      <c r="Q29" s="276"/>
      <c r="R29" s="277"/>
      <c r="S29" s="278"/>
      <c r="T29" s="279"/>
      <c r="U29" s="279"/>
      <c r="V29" s="280"/>
      <c r="W29" s="23"/>
      <c r="X29" s="281">
        <v>1</v>
      </c>
      <c r="Y29" s="282"/>
      <c r="Z29" s="282"/>
      <c r="AA29" s="25">
        <f>SUM(Z29:Z33)</f>
        <v>0</v>
      </c>
      <c r="AB29" s="26">
        <f>I30-AA29</f>
        <v>1425158.15</v>
      </c>
      <c r="AC29" s="283"/>
      <c r="AD29" s="284"/>
      <c r="AE29" s="285"/>
      <c r="AF29" s="150"/>
      <c r="AG29" s="151"/>
      <c r="AH29" s="151"/>
      <c r="AI29" s="152"/>
      <c r="AJ29" s="343" t="s">
        <v>82</v>
      </c>
    </row>
    <row r="30" spans="1:36" ht="21" customHeight="1">
      <c r="A30" s="29" t="s">
        <v>100</v>
      </c>
      <c r="B30" s="176" t="s">
        <v>16</v>
      </c>
      <c r="C30" s="30"/>
      <c r="D30" s="165"/>
      <c r="E30" s="345"/>
      <c r="F30" s="32" t="s">
        <v>350</v>
      </c>
      <c r="G30" s="121" t="s">
        <v>351</v>
      </c>
      <c r="H30" s="32"/>
      <c r="I30" s="123">
        <v>1425158.15</v>
      </c>
      <c r="J30" s="164" t="s">
        <v>344</v>
      </c>
      <c r="K30" s="33" t="s">
        <v>267</v>
      </c>
      <c r="L30" s="33"/>
      <c r="M30" s="34">
        <v>0.25</v>
      </c>
      <c r="N30" s="171" t="s">
        <v>345</v>
      </c>
      <c r="O30" s="135" t="s">
        <v>354</v>
      </c>
      <c r="P30" s="136" t="s">
        <v>355</v>
      </c>
      <c r="Q30" s="35">
        <f>I30*0.25</f>
        <v>356289.5375</v>
      </c>
      <c r="R30" s="314"/>
      <c r="S30" s="47"/>
      <c r="T30" s="51"/>
      <c r="U30" s="51"/>
      <c r="V30" s="39"/>
      <c r="W30" s="40">
        <v>0</v>
      </c>
      <c r="X30" s="249">
        <v>2</v>
      </c>
      <c r="Y30" s="250"/>
      <c r="Z30" s="250"/>
      <c r="AA30" s="40">
        <f>AA29/I30*100</f>
        <v>0</v>
      </c>
      <c r="AB30" s="42"/>
      <c r="AC30" s="43"/>
      <c r="AD30" s="53"/>
      <c r="AE30" s="99"/>
      <c r="AF30" s="156" t="s">
        <v>440</v>
      </c>
      <c r="AG30" s="143">
        <f>AB29/952.7</f>
        <v>1495.9149259997898</v>
      </c>
      <c r="AH30" s="144">
        <v>1588</v>
      </c>
      <c r="AI30" s="145"/>
      <c r="AJ30" s="342"/>
    </row>
    <row r="31" spans="1:36" ht="21" customHeight="1">
      <c r="A31" s="29" t="s">
        <v>337</v>
      </c>
      <c r="B31" s="30" t="s">
        <v>338</v>
      </c>
      <c r="C31" s="30" t="s">
        <v>217</v>
      </c>
      <c r="D31" s="165" t="str">
        <f>C31</f>
        <v> 31-Jul-2018</v>
      </c>
      <c r="E31" s="345"/>
      <c r="F31" s="260" t="s">
        <v>64</v>
      </c>
      <c r="G31" s="121" t="s">
        <v>352</v>
      </c>
      <c r="H31" s="259"/>
      <c r="I31" s="192"/>
      <c r="J31" s="164"/>
      <c r="K31" s="308"/>
      <c r="L31" s="140"/>
      <c r="M31" s="34"/>
      <c r="N31" s="49"/>
      <c r="O31" s="135" t="s">
        <v>345</v>
      </c>
      <c r="P31" s="136" t="s">
        <v>345</v>
      </c>
      <c r="Q31" s="35"/>
      <c r="R31" s="50"/>
      <c r="S31" s="47"/>
      <c r="T31" s="51"/>
      <c r="U31" s="51"/>
      <c r="V31" s="39"/>
      <c r="W31" s="39"/>
      <c r="X31" s="41">
        <v>3</v>
      </c>
      <c r="Y31" s="142"/>
      <c r="Z31" s="142"/>
      <c r="AA31" s="42"/>
      <c r="AB31" s="42"/>
      <c r="AC31" s="43"/>
      <c r="AD31" s="53"/>
      <c r="AE31" s="99"/>
      <c r="AF31" s="146"/>
      <c r="AG31" s="136"/>
      <c r="AH31" s="136"/>
      <c r="AI31" s="145"/>
      <c r="AJ31" s="342"/>
    </row>
    <row r="32" spans="1:36" ht="21" customHeight="1">
      <c r="A32" s="29"/>
      <c r="B32" s="45"/>
      <c r="C32" s="45"/>
      <c r="D32" s="46"/>
      <c r="E32" s="345"/>
      <c r="F32" s="32"/>
      <c r="G32" s="32" t="s">
        <v>353</v>
      </c>
      <c r="H32" s="121"/>
      <c r="I32" s="141"/>
      <c r="J32" s="47"/>
      <c r="K32" s="48"/>
      <c r="L32" s="48"/>
      <c r="M32" s="34"/>
      <c r="N32" s="49"/>
      <c r="O32" s="135"/>
      <c r="P32" s="136"/>
      <c r="Q32" s="35"/>
      <c r="R32" s="50"/>
      <c r="S32" s="47"/>
      <c r="T32" s="51"/>
      <c r="U32" s="51"/>
      <c r="V32" s="39"/>
      <c r="W32" s="39"/>
      <c r="X32" s="41">
        <v>4</v>
      </c>
      <c r="Y32" s="41"/>
      <c r="Z32" s="52"/>
      <c r="AA32" s="98"/>
      <c r="AB32" s="42"/>
      <c r="AC32" s="43"/>
      <c r="AD32" s="53"/>
      <c r="AE32" s="99"/>
      <c r="AF32" s="146"/>
      <c r="AG32" s="136"/>
      <c r="AH32" s="136"/>
      <c r="AI32" s="145"/>
      <c r="AJ32" s="342"/>
    </row>
    <row r="33" spans="1:36" ht="21" customHeight="1" thickBot="1">
      <c r="A33" s="54" t="s">
        <v>66</v>
      </c>
      <c r="B33" s="55"/>
      <c r="C33" s="55"/>
      <c r="D33" s="56"/>
      <c r="E33" s="350"/>
      <c r="F33" s="57"/>
      <c r="G33" s="58"/>
      <c r="H33" s="58"/>
      <c r="I33" s="59"/>
      <c r="J33" s="60"/>
      <c r="K33" s="60"/>
      <c r="L33" s="60"/>
      <c r="M33" s="61"/>
      <c r="N33" s="62"/>
      <c r="O33" s="286"/>
      <c r="P33" s="138"/>
      <c r="Q33" s="63"/>
      <c r="R33" s="63"/>
      <c r="S33" s="64"/>
      <c r="T33" s="65"/>
      <c r="U33" s="65"/>
      <c r="V33" s="66"/>
      <c r="W33" s="66"/>
      <c r="X33" s="68">
        <v>5</v>
      </c>
      <c r="Y33" s="68"/>
      <c r="Z33" s="287"/>
      <c r="AA33" s="69"/>
      <c r="AB33" s="70"/>
      <c r="AC33" s="71"/>
      <c r="AD33" s="72"/>
      <c r="AE33" s="73"/>
      <c r="AF33" s="153"/>
      <c r="AG33" s="138"/>
      <c r="AH33" s="138"/>
      <c r="AI33" s="154"/>
      <c r="AJ33" s="126"/>
    </row>
    <row r="34" spans="1:36" ht="21" customHeight="1" thickTop="1">
      <c r="A34" s="14" t="s">
        <v>336</v>
      </c>
      <c r="B34" s="15"/>
      <c r="C34" s="15"/>
      <c r="D34" s="16"/>
      <c r="E34" s="347" t="s">
        <v>356</v>
      </c>
      <c r="F34" s="17" t="s">
        <v>357</v>
      </c>
      <c r="G34" s="139" t="s">
        <v>127</v>
      </c>
      <c r="H34" s="113" t="s">
        <v>87</v>
      </c>
      <c r="I34" s="128"/>
      <c r="J34" s="18"/>
      <c r="K34" s="19"/>
      <c r="L34" s="19"/>
      <c r="M34" s="19"/>
      <c r="N34" s="20"/>
      <c r="O34" s="275"/>
      <c r="P34" s="151"/>
      <c r="Q34" s="276"/>
      <c r="R34" s="277"/>
      <c r="S34" s="278"/>
      <c r="T34" s="279"/>
      <c r="U34" s="279"/>
      <c r="V34" s="280"/>
      <c r="W34" s="23"/>
      <c r="X34" s="281">
        <v>1</v>
      </c>
      <c r="Y34" s="282"/>
      <c r="Z34" s="282"/>
      <c r="AA34" s="25">
        <f>SUM(Z34:Z38)</f>
        <v>0</v>
      </c>
      <c r="AB34" s="26">
        <f>I35-AA34</f>
        <v>1221482.71</v>
      </c>
      <c r="AC34" s="283"/>
      <c r="AD34" s="284"/>
      <c r="AE34" s="285"/>
      <c r="AF34" s="150"/>
      <c r="AG34" s="151"/>
      <c r="AH34" s="151"/>
      <c r="AI34" s="152"/>
      <c r="AJ34" s="343" t="s">
        <v>82</v>
      </c>
    </row>
    <row r="35" spans="1:36" ht="21" customHeight="1">
      <c r="A35" s="29" t="s">
        <v>100</v>
      </c>
      <c r="B35" s="176" t="s">
        <v>16</v>
      </c>
      <c r="C35" s="30"/>
      <c r="D35" s="165"/>
      <c r="E35" s="345"/>
      <c r="F35" s="32" t="s">
        <v>358</v>
      </c>
      <c r="G35" s="121" t="s">
        <v>351</v>
      </c>
      <c r="H35" s="32"/>
      <c r="I35" s="123">
        <v>1221482.71</v>
      </c>
      <c r="J35" s="164" t="s">
        <v>344</v>
      </c>
      <c r="K35" s="33" t="s">
        <v>267</v>
      </c>
      <c r="L35" s="33"/>
      <c r="M35" s="34">
        <v>0.25</v>
      </c>
      <c r="N35" s="171" t="s">
        <v>345</v>
      </c>
      <c r="O35" s="135" t="s">
        <v>359</v>
      </c>
      <c r="P35" s="136" t="s">
        <v>360</v>
      </c>
      <c r="Q35" s="35">
        <f>I35*0.25</f>
        <v>305370.6775</v>
      </c>
      <c r="R35" s="314"/>
      <c r="S35" s="47"/>
      <c r="T35" s="51"/>
      <c r="U35" s="51"/>
      <c r="V35" s="39"/>
      <c r="W35" s="40">
        <v>0</v>
      </c>
      <c r="X35" s="249">
        <v>2</v>
      </c>
      <c r="Y35" s="250"/>
      <c r="Z35" s="250"/>
      <c r="AA35" s="40">
        <f>AA34/I35*100</f>
        <v>0</v>
      </c>
      <c r="AB35" s="42"/>
      <c r="AC35" s="43"/>
      <c r="AD35" s="53"/>
      <c r="AE35" s="99"/>
      <c r="AF35" s="156" t="s">
        <v>441</v>
      </c>
      <c r="AG35" s="143">
        <f>AB34/648.4</f>
        <v>1883.8413170882172</v>
      </c>
      <c r="AH35" s="144">
        <v>1081</v>
      </c>
      <c r="AI35" s="145"/>
      <c r="AJ35" s="342"/>
    </row>
    <row r="36" spans="1:36" ht="21" customHeight="1">
      <c r="A36" s="29" t="s">
        <v>337</v>
      </c>
      <c r="B36" s="30" t="s">
        <v>338</v>
      </c>
      <c r="C36" s="30" t="s">
        <v>217</v>
      </c>
      <c r="D36" s="165" t="str">
        <f>C36</f>
        <v> 31-Jul-2018</v>
      </c>
      <c r="E36" s="345"/>
      <c r="F36" s="260" t="s">
        <v>64</v>
      </c>
      <c r="G36" s="121" t="s">
        <v>352</v>
      </c>
      <c r="H36" s="259"/>
      <c r="I36" s="192"/>
      <c r="J36" s="164"/>
      <c r="K36" s="308"/>
      <c r="L36" s="140"/>
      <c r="M36" s="34"/>
      <c r="N36" s="49"/>
      <c r="O36" s="135" t="s">
        <v>345</v>
      </c>
      <c r="P36" s="136" t="s">
        <v>345</v>
      </c>
      <c r="Q36" s="35"/>
      <c r="R36" s="50"/>
      <c r="S36" s="47"/>
      <c r="T36" s="51"/>
      <c r="U36" s="51"/>
      <c r="V36" s="39"/>
      <c r="W36" s="39"/>
      <c r="X36" s="41">
        <v>3</v>
      </c>
      <c r="Y36" s="142"/>
      <c r="Z36" s="142"/>
      <c r="AA36" s="42"/>
      <c r="AB36" s="42"/>
      <c r="AC36" s="43"/>
      <c r="AD36" s="53"/>
      <c r="AE36" s="99"/>
      <c r="AF36" s="146"/>
      <c r="AG36" s="136"/>
      <c r="AH36" s="136"/>
      <c r="AI36" s="145"/>
      <c r="AJ36" s="342"/>
    </row>
    <row r="37" spans="1:36" ht="21" customHeight="1">
      <c r="A37" s="29"/>
      <c r="B37" s="45"/>
      <c r="C37" s="45"/>
      <c r="D37" s="46"/>
      <c r="E37" s="345"/>
      <c r="F37" s="32"/>
      <c r="G37" s="32" t="s">
        <v>353</v>
      </c>
      <c r="H37" s="121"/>
      <c r="I37" s="141"/>
      <c r="J37" s="47"/>
      <c r="K37" s="48"/>
      <c r="L37" s="48"/>
      <c r="M37" s="34"/>
      <c r="N37" s="49"/>
      <c r="O37" s="135"/>
      <c r="P37" s="136"/>
      <c r="Q37" s="35"/>
      <c r="R37" s="50"/>
      <c r="S37" s="47"/>
      <c r="T37" s="51"/>
      <c r="U37" s="51"/>
      <c r="V37" s="39"/>
      <c r="W37" s="39"/>
      <c r="X37" s="41">
        <v>4</v>
      </c>
      <c r="Y37" s="41"/>
      <c r="Z37" s="52"/>
      <c r="AA37" s="98"/>
      <c r="AB37" s="42"/>
      <c r="AC37" s="43"/>
      <c r="AD37" s="53"/>
      <c r="AE37" s="99"/>
      <c r="AF37" s="146"/>
      <c r="AG37" s="136"/>
      <c r="AH37" s="136"/>
      <c r="AI37" s="145"/>
      <c r="AJ37" s="342"/>
    </row>
    <row r="38" spans="1:36" ht="21" customHeight="1" thickBot="1">
      <c r="A38" s="54" t="s">
        <v>66</v>
      </c>
      <c r="B38" s="55"/>
      <c r="C38" s="55"/>
      <c r="D38" s="56"/>
      <c r="E38" s="350"/>
      <c r="F38" s="57"/>
      <c r="G38" s="58"/>
      <c r="H38" s="58"/>
      <c r="I38" s="59"/>
      <c r="J38" s="60"/>
      <c r="K38" s="60"/>
      <c r="L38" s="60"/>
      <c r="M38" s="61"/>
      <c r="N38" s="62"/>
      <c r="O38" s="286"/>
      <c r="P38" s="138"/>
      <c r="Q38" s="63"/>
      <c r="R38" s="63"/>
      <c r="S38" s="64"/>
      <c r="T38" s="65"/>
      <c r="U38" s="65"/>
      <c r="V38" s="66"/>
      <c r="W38" s="66"/>
      <c r="X38" s="68">
        <v>5</v>
      </c>
      <c r="Y38" s="68"/>
      <c r="Z38" s="287"/>
      <c r="AA38" s="69"/>
      <c r="AB38" s="70"/>
      <c r="AC38" s="71"/>
      <c r="AD38" s="72"/>
      <c r="AE38" s="73"/>
      <c r="AF38" s="153"/>
      <c r="AG38" s="138"/>
      <c r="AH38" s="138"/>
      <c r="AI38" s="154"/>
      <c r="AJ38" s="126"/>
    </row>
    <row r="39" spans="1:36" ht="21" customHeight="1" thickTop="1">
      <c r="A39" s="14" t="s">
        <v>297</v>
      </c>
      <c r="B39" s="15"/>
      <c r="C39" s="15"/>
      <c r="D39" s="16"/>
      <c r="E39" s="374" t="s">
        <v>362</v>
      </c>
      <c r="F39" s="113" t="s">
        <v>231</v>
      </c>
      <c r="G39" s="194" t="s">
        <v>363</v>
      </c>
      <c r="H39" s="17" t="s">
        <v>367</v>
      </c>
      <c r="I39" s="122"/>
      <c r="J39" s="18"/>
      <c r="K39" s="19"/>
      <c r="L39" s="19"/>
      <c r="M39" s="19"/>
      <c r="N39" s="20"/>
      <c r="O39" s="275"/>
      <c r="P39" s="151"/>
      <c r="Q39" s="276"/>
      <c r="R39" s="277"/>
      <c r="S39" s="291"/>
      <c r="T39" s="292"/>
      <c r="U39" s="292"/>
      <c r="V39" s="293"/>
      <c r="W39" s="117"/>
      <c r="X39" s="244">
        <v>1</v>
      </c>
      <c r="Y39" s="158">
        <v>1383044.55</v>
      </c>
      <c r="Z39" s="158">
        <v>1389031.76</v>
      </c>
      <c r="AA39" s="119">
        <f>SUM(Z39:Z43)</f>
        <v>1389031.76</v>
      </c>
      <c r="AB39" s="124">
        <f>I40-AA39</f>
        <v>0</v>
      </c>
      <c r="AC39" s="117"/>
      <c r="AD39" s="120"/>
      <c r="AE39" s="97" t="s">
        <v>92</v>
      </c>
      <c r="AF39" s="147"/>
      <c r="AG39" s="148"/>
      <c r="AH39" s="148"/>
      <c r="AI39" s="149"/>
      <c r="AJ39" s="343" t="s">
        <v>82</v>
      </c>
    </row>
    <row r="40" spans="1:36" ht="21" customHeight="1">
      <c r="A40" s="29" t="s">
        <v>298</v>
      </c>
      <c r="B40" s="309"/>
      <c r="C40" s="310"/>
      <c r="D40" s="31" t="s">
        <v>361</v>
      </c>
      <c r="E40" s="375"/>
      <c r="F40" s="32" t="s">
        <v>232</v>
      </c>
      <c r="G40" s="121" t="s">
        <v>364</v>
      </c>
      <c r="H40" s="121"/>
      <c r="I40" s="123">
        <v>1389031.76</v>
      </c>
      <c r="J40" s="33" t="s">
        <v>361</v>
      </c>
      <c r="K40" s="33" t="s">
        <v>323</v>
      </c>
      <c r="L40" s="33"/>
      <c r="M40" s="34"/>
      <c r="N40" s="171" t="s">
        <v>361</v>
      </c>
      <c r="O40" s="135"/>
      <c r="P40" s="136" t="s">
        <v>368</v>
      </c>
      <c r="Q40" s="35">
        <v>0</v>
      </c>
      <c r="R40" s="164"/>
      <c r="S40" s="47"/>
      <c r="T40" s="51"/>
      <c r="U40" s="51"/>
      <c r="V40" s="39"/>
      <c r="W40" s="40">
        <v>0</v>
      </c>
      <c r="X40" s="249">
        <v>2</v>
      </c>
      <c r="Y40" s="250"/>
      <c r="Z40" s="250"/>
      <c r="AA40" s="40">
        <f>AA39/I40*100</f>
        <v>100</v>
      </c>
      <c r="AB40" s="42"/>
      <c r="AC40" s="318" t="s">
        <v>323</v>
      </c>
      <c r="AD40" s="318" t="s">
        <v>369</v>
      </c>
      <c r="AE40" s="44" t="s">
        <v>93</v>
      </c>
      <c r="AF40" s="156" t="s">
        <v>370</v>
      </c>
      <c r="AG40" s="143">
        <f>AA39/12.1</f>
        <v>114796.0132231405</v>
      </c>
      <c r="AH40" s="136"/>
      <c r="AI40" s="145"/>
      <c r="AJ40" s="342"/>
    </row>
    <row r="41" spans="1:36" ht="21" customHeight="1">
      <c r="A41" s="29"/>
      <c r="B41" s="45"/>
      <c r="C41" s="45"/>
      <c r="D41" s="46"/>
      <c r="E41" s="375"/>
      <c r="F41" s="260" t="s">
        <v>64</v>
      </c>
      <c r="G41" s="32" t="s">
        <v>365</v>
      </c>
      <c r="H41" s="121"/>
      <c r="I41" s="192"/>
      <c r="J41" s="164"/>
      <c r="K41" s="308"/>
      <c r="L41" s="317"/>
      <c r="M41" s="34"/>
      <c r="N41" s="49"/>
      <c r="O41" s="299"/>
      <c r="P41" s="300" t="s">
        <v>361</v>
      </c>
      <c r="Q41" s="35"/>
      <c r="R41" s="50"/>
      <c r="S41" s="47"/>
      <c r="T41" s="51"/>
      <c r="U41" s="51"/>
      <c r="V41" s="39"/>
      <c r="W41" s="39"/>
      <c r="X41" s="41">
        <v>4</v>
      </c>
      <c r="Y41" s="41"/>
      <c r="Z41" s="52"/>
      <c r="AA41" s="98"/>
      <c r="AB41" s="42"/>
      <c r="AC41" s="43"/>
      <c r="AD41" s="53"/>
      <c r="AE41" s="99"/>
      <c r="AF41" s="146"/>
      <c r="AG41" s="136"/>
      <c r="AH41" s="136"/>
      <c r="AI41" s="145"/>
      <c r="AJ41" s="342"/>
    </row>
    <row r="42" spans="1:36" ht="21" customHeight="1">
      <c r="A42" s="312"/>
      <c r="B42" s="45"/>
      <c r="C42" s="45"/>
      <c r="D42" s="46"/>
      <c r="E42" s="375"/>
      <c r="F42" s="32"/>
      <c r="G42" s="32" t="s">
        <v>366</v>
      </c>
      <c r="H42" s="121"/>
      <c r="I42" s="141"/>
      <c r="J42" s="47"/>
      <c r="K42" s="48"/>
      <c r="L42" s="48"/>
      <c r="M42" s="34"/>
      <c r="N42" s="49"/>
      <c r="O42" s="135"/>
      <c r="P42" s="136"/>
      <c r="Q42" s="35"/>
      <c r="R42" s="50"/>
      <c r="S42" s="47"/>
      <c r="T42" s="51"/>
      <c r="U42" s="51"/>
      <c r="V42" s="39"/>
      <c r="W42" s="39"/>
      <c r="X42" s="301">
        <v>5</v>
      </c>
      <c r="Y42" s="301"/>
      <c r="Z42" s="302"/>
      <c r="AA42" s="98"/>
      <c r="AB42" s="42"/>
      <c r="AC42" s="43"/>
      <c r="AD42" s="53"/>
      <c r="AE42" s="99"/>
      <c r="AF42" s="146"/>
      <c r="AG42" s="136"/>
      <c r="AH42" s="136"/>
      <c r="AI42" s="145"/>
      <c r="AJ42" s="342"/>
    </row>
    <row r="43" spans="1:36" ht="21" customHeight="1" thickBot="1">
      <c r="A43" s="311" t="s">
        <v>299</v>
      </c>
      <c r="B43" s="55"/>
      <c r="C43" s="55"/>
      <c r="D43" s="56"/>
      <c r="E43" s="376"/>
      <c r="F43" s="57"/>
      <c r="G43" s="58"/>
      <c r="H43" s="58"/>
      <c r="I43" s="59"/>
      <c r="J43" s="60"/>
      <c r="K43" s="60"/>
      <c r="L43" s="60"/>
      <c r="M43" s="61"/>
      <c r="N43" s="62"/>
      <c r="O43" s="286"/>
      <c r="P43" s="138"/>
      <c r="Q43" s="63"/>
      <c r="R43" s="63"/>
      <c r="S43" s="80"/>
      <c r="T43" s="81"/>
      <c r="U43" s="81"/>
      <c r="V43" s="82"/>
      <c r="W43" s="82"/>
      <c r="X43" s="83">
        <v>6</v>
      </c>
      <c r="Y43" s="83"/>
      <c r="Z43" s="160"/>
      <c r="AA43" s="181"/>
      <c r="AB43" s="84"/>
      <c r="AC43" s="85"/>
      <c r="AD43" s="182"/>
      <c r="AE43" s="183"/>
      <c r="AF43" s="184"/>
      <c r="AG43" s="180"/>
      <c r="AH43" s="180"/>
      <c r="AI43" s="185"/>
      <c r="AJ43" s="186"/>
    </row>
    <row r="44" spans="1:36" ht="24.75" customHeight="1" thickTop="1">
      <c r="A44" s="86"/>
      <c r="B44" s="6"/>
      <c r="C44" s="6"/>
      <c r="D44" s="6"/>
      <c r="E44" s="6"/>
      <c r="F44" s="6"/>
      <c r="G44" s="87"/>
      <c r="H44" s="87" t="s">
        <v>194</v>
      </c>
      <c r="I44" s="258">
        <f>I14+I19+I25+I30+I35+I40</f>
        <v>19932360.930000003</v>
      </c>
      <c r="J44" s="88"/>
      <c r="K44" s="89"/>
      <c r="L44" s="89"/>
      <c r="M44" s="90"/>
      <c r="N44" s="90"/>
      <c r="O44" s="88"/>
      <c r="P44" s="87" t="s">
        <v>199</v>
      </c>
      <c r="Q44" s="258">
        <f>SUM(Q13:Q43)</f>
        <v>4635832.2925</v>
      </c>
      <c r="R44" s="88"/>
      <c r="S44" s="88"/>
      <c r="T44" s="88"/>
      <c r="U44" s="88"/>
      <c r="V44" s="88"/>
      <c r="W44" s="88"/>
      <c r="X44" s="87" t="s">
        <v>201</v>
      </c>
      <c r="Y44" s="258">
        <f>SUM(Y13:Y43)</f>
        <v>1666832.3</v>
      </c>
      <c r="Z44" s="258">
        <f>SUM(Z13:Z43)</f>
        <v>1769602.6099999999</v>
      </c>
      <c r="AA44" s="88"/>
      <c r="AB44" s="248">
        <f>SUM(AB13:AB43)</f>
        <v>18162758.32</v>
      </c>
      <c r="AC44" s="91" t="s">
        <v>84</v>
      </c>
      <c r="AD44" s="88"/>
      <c r="AE44" s="6"/>
      <c r="AF44" s="6"/>
      <c r="AG44" s="6"/>
      <c r="AH44" s="6"/>
      <c r="AI44" s="6"/>
      <c r="AJ44" s="6"/>
    </row>
  </sheetData>
  <sheetProtection/>
  <mergeCells count="20">
    <mergeCell ref="E34:E38"/>
    <mergeCell ref="A4:AI4"/>
    <mergeCell ref="A7:K7"/>
    <mergeCell ref="B10:C10"/>
    <mergeCell ref="E10:E12"/>
    <mergeCell ref="J10:K10"/>
    <mergeCell ref="AF10:AF12"/>
    <mergeCell ref="AI11:AI12"/>
    <mergeCell ref="L10:L12"/>
    <mergeCell ref="AH11:AH12"/>
    <mergeCell ref="E13:E17"/>
    <mergeCell ref="E39:E43"/>
    <mergeCell ref="AJ13:AJ16"/>
    <mergeCell ref="E18:E23"/>
    <mergeCell ref="E24:E28"/>
    <mergeCell ref="AJ24:AJ27"/>
    <mergeCell ref="AJ39:AJ42"/>
    <mergeCell ref="AJ34:AJ37"/>
    <mergeCell ref="AJ29:AJ32"/>
    <mergeCell ref="E29:E33"/>
  </mergeCells>
  <printOptions horizontalCentered="1" verticalCentered="1"/>
  <pageMargins left="0.3937007874015748" right="0.3937007874015748" top="0" bottom="0" header="0" footer="0"/>
  <pageSetup fitToWidth="2" horizontalDpi="300" verticalDpi="300" orientation="landscape" scale="51" r:id="rId2"/>
  <headerFooter alignWithMargins="0">
    <oddFooter>&amp;L&amp;11Archivo&amp;"Arial,Negrita" Obrapubl2017.XLS.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J58"/>
  <sheetViews>
    <sheetView showGridLines="0" zoomScale="80" zoomScaleNormal="80" zoomScalePageLayoutView="0" workbookViewId="0" topLeftCell="A1">
      <pane xSplit="9" ySplit="11" topLeftCell="AA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F14" sqref="AF14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3.7109375" style="0" customWidth="1"/>
    <col min="7" max="7" width="22.421875" style="0" customWidth="1"/>
    <col min="8" max="8" width="17.7109375" style="0" customWidth="1"/>
    <col min="9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5" width="13.7109375" style="0" customWidth="1"/>
    <col min="16" max="16" width="12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 t="str">
        <f>Hoja1!AJ2</f>
        <v> 14-Septiembre-2018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51" t="s">
        <v>180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2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27"/>
    </row>
    <row r="7" spans="1:36" ht="34.5" customHeight="1" thickBot="1">
      <c r="A7" s="359" t="s">
        <v>67</v>
      </c>
      <c r="B7" s="360"/>
      <c r="C7" s="360"/>
      <c r="D7" s="360"/>
      <c r="E7" s="360"/>
      <c r="F7" s="360"/>
      <c r="G7" s="360"/>
      <c r="H7" s="360"/>
      <c r="I7" s="360"/>
      <c r="J7" s="360"/>
      <c r="K7" s="361"/>
      <c r="L7" s="125"/>
      <c r="M7" s="5"/>
      <c r="N7" s="172"/>
      <c r="O7" s="11" t="s">
        <v>97</v>
      </c>
      <c r="P7" s="5"/>
      <c r="Q7" s="5"/>
      <c r="R7" s="5"/>
      <c r="S7" s="5"/>
      <c r="T7" s="5"/>
      <c r="U7" s="5"/>
      <c r="V7" s="5"/>
      <c r="Y7" s="238"/>
      <c r="Z7" s="239" t="s">
        <v>107</v>
      </c>
      <c r="AA7" s="233"/>
      <c r="AB7" s="11" t="s">
        <v>90</v>
      </c>
      <c r="AC7" s="157"/>
      <c r="AD7" s="11" t="s">
        <v>89</v>
      </c>
      <c r="AE7" s="13"/>
      <c r="AF7" s="11"/>
      <c r="AG7" s="11"/>
      <c r="AH7" s="13"/>
      <c r="AI7" s="13"/>
      <c r="AJ7" s="13" t="s">
        <v>375</v>
      </c>
    </row>
    <row r="8" spans="1:36" ht="12.75">
      <c r="A8" s="201" t="s">
        <v>2</v>
      </c>
      <c r="B8" s="202"/>
      <c r="C8" s="202"/>
      <c r="D8" s="203"/>
      <c r="E8" s="202" t="s">
        <v>3</v>
      </c>
      <c r="F8" s="210"/>
      <c r="G8" s="210"/>
      <c r="H8" s="210"/>
      <c r="I8" s="210"/>
      <c r="J8" s="210"/>
      <c r="K8" s="210"/>
      <c r="L8" s="210"/>
      <c r="M8" s="210"/>
      <c r="N8" s="211"/>
      <c r="O8" s="212" t="s">
        <v>4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0"/>
      <c r="AG8" s="210"/>
      <c r="AH8" s="210"/>
      <c r="AI8" s="210"/>
      <c r="AJ8" s="213"/>
    </row>
    <row r="9" spans="1:36" ht="12.75">
      <c r="A9" s="204" t="s">
        <v>5</v>
      </c>
      <c r="B9" s="205"/>
      <c r="C9" s="205"/>
      <c r="D9" s="206"/>
      <c r="E9" s="205" t="s">
        <v>6</v>
      </c>
      <c r="F9" s="214"/>
      <c r="G9" s="214"/>
      <c r="H9" s="214"/>
      <c r="I9" s="214"/>
      <c r="J9" s="214"/>
      <c r="K9" s="214"/>
      <c r="L9" s="214"/>
      <c r="M9" s="214"/>
      <c r="N9" s="215"/>
      <c r="O9" s="205" t="s">
        <v>7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216"/>
      <c r="AG9" s="216"/>
      <c r="AH9" s="216"/>
      <c r="AI9" s="216"/>
      <c r="AJ9" s="217" t="s">
        <v>78</v>
      </c>
    </row>
    <row r="10" spans="1:36" ht="39.75" customHeight="1">
      <c r="A10" s="207" t="s">
        <v>58</v>
      </c>
      <c r="B10" s="362" t="s">
        <v>8</v>
      </c>
      <c r="C10" s="363"/>
      <c r="D10" s="208" t="s">
        <v>9</v>
      </c>
      <c r="E10" s="368" t="s">
        <v>88</v>
      </c>
      <c r="F10" s="316"/>
      <c r="G10" s="316"/>
      <c r="H10" s="316"/>
      <c r="I10" s="316" t="s">
        <v>10</v>
      </c>
      <c r="J10" s="366" t="s">
        <v>68</v>
      </c>
      <c r="K10" s="367"/>
      <c r="L10" s="364" t="s">
        <v>69</v>
      </c>
      <c r="M10" s="316" t="s">
        <v>11</v>
      </c>
      <c r="N10" s="208" t="s">
        <v>9</v>
      </c>
      <c r="O10" s="205" t="s">
        <v>12</v>
      </c>
      <c r="P10" s="219"/>
      <c r="Q10" s="205" t="s">
        <v>13</v>
      </c>
      <c r="R10" s="219"/>
      <c r="S10" s="220" t="s">
        <v>14</v>
      </c>
      <c r="T10" s="221" t="s">
        <v>15</v>
      </c>
      <c r="U10" s="214"/>
      <c r="V10" s="214"/>
      <c r="W10" s="219"/>
      <c r="X10" s="222" t="s">
        <v>47</v>
      </c>
      <c r="Y10" s="222"/>
      <c r="Z10" s="223"/>
      <c r="AA10" s="224"/>
      <c r="AB10" s="224"/>
      <c r="AC10" s="225" t="s">
        <v>14</v>
      </c>
      <c r="AD10" s="226" t="s">
        <v>14</v>
      </c>
      <c r="AE10" s="227" t="s">
        <v>33</v>
      </c>
      <c r="AF10" s="357" t="s">
        <v>71</v>
      </c>
      <c r="AG10" s="228" t="s">
        <v>72</v>
      </c>
      <c r="AH10" s="228" t="s">
        <v>73</v>
      </c>
      <c r="AI10" s="228"/>
      <c r="AJ10" s="217" t="s">
        <v>79</v>
      </c>
    </row>
    <row r="11" spans="1:36" ht="14.25">
      <c r="A11" s="207" t="s">
        <v>49</v>
      </c>
      <c r="B11" s="209" t="s">
        <v>17</v>
      </c>
      <c r="C11" s="209" t="s">
        <v>18</v>
      </c>
      <c r="D11" s="208" t="s">
        <v>19</v>
      </c>
      <c r="E11" s="369"/>
      <c r="F11" s="316" t="s">
        <v>56</v>
      </c>
      <c r="G11" s="316" t="s">
        <v>20</v>
      </c>
      <c r="H11" s="316" t="s">
        <v>85</v>
      </c>
      <c r="I11" s="316" t="s">
        <v>21</v>
      </c>
      <c r="J11" s="316" t="s">
        <v>22</v>
      </c>
      <c r="K11" s="316" t="s">
        <v>23</v>
      </c>
      <c r="L11" s="365"/>
      <c r="M11" s="316" t="s">
        <v>24</v>
      </c>
      <c r="N11" s="208" t="s">
        <v>25</v>
      </c>
      <c r="O11" s="220" t="s">
        <v>11</v>
      </c>
      <c r="P11" s="316" t="s">
        <v>26</v>
      </c>
      <c r="Q11" s="316" t="s">
        <v>10</v>
      </c>
      <c r="R11" s="316" t="s">
        <v>14</v>
      </c>
      <c r="S11" s="220" t="s">
        <v>27</v>
      </c>
      <c r="T11" s="229" t="s">
        <v>28</v>
      </c>
      <c r="U11" s="316" t="s">
        <v>29</v>
      </c>
      <c r="V11" s="316" t="s">
        <v>30</v>
      </c>
      <c r="W11" s="316" t="s">
        <v>29</v>
      </c>
      <c r="X11" s="230" t="s">
        <v>57</v>
      </c>
      <c r="Y11" s="315" t="s">
        <v>94</v>
      </c>
      <c r="Z11" s="315" t="s">
        <v>31</v>
      </c>
      <c r="AA11" s="220" t="s">
        <v>45</v>
      </c>
      <c r="AB11" s="315" t="s">
        <v>55</v>
      </c>
      <c r="AC11" s="316" t="s">
        <v>27</v>
      </c>
      <c r="AD11" s="229" t="s">
        <v>32</v>
      </c>
      <c r="AE11" s="229" t="s">
        <v>77</v>
      </c>
      <c r="AF11" s="358"/>
      <c r="AG11" s="316" t="s">
        <v>74</v>
      </c>
      <c r="AH11" s="353" t="s">
        <v>75</v>
      </c>
      <c r="AI11" s="355" t="s">
        <v>76</v>
      </c>
      <c r="AJ11" s="217" t="s">
        <v>80</v>
      </c>
    </row>
    <row r="12" spans="1:36" ht="13.5" thickBot="1">
      <c r="A12" s="207" t="s">
        <v>50</v>
      </c>
      <c r="B12" s="209" t="s">
        <v>34</v>
      </c>
      <c r="C12" s="209" t="s">
        <v>34</v>
      </c>
      <c r="D12" s="208" t="s">
        <v>35</v>
      </c>
      <c r="E12" s="369"/>
      <c r="F12" s="316"/>
      <c r="G12" s="316"/>
      <c r="H12" s="316"/>
      <c r="I12" s="316" t="s">
        <v>36</v>
      </c>
      <c r="J12" s="316" t="s">
        <v>34</v>
      </c>
      <c r="K12" s="316" t="s">
        <v>34</v>
      </c>
      <c r="L12" s="365"/>
      <c r="M12" s="316" t="s">
        <v>37</v>
      </c>
      <c r="N12" s="208" t="s">
        <v>38</v>
      </c>
      <c r="O12" s="220" t="s">
        <v>34</v>
      </c>
      <c r="P12" s="316" t="s">
        <v>34</v>
      </c>
      <c r="Q12" s="316"/>
      <c r="R12" s="316"/>
      <c r="S12" s="220" t="s">
        <v>39</v>
      </c>
      <c r="T12" s="229" t="s">
        <v>40</v>
      </c>
      <c r="U12" s="316" t="s">
        <v>41</v>
      </c>
      <c r="V12" s="316" t="s">
        <v>42</v>
      </c>
      <c r="W12" s="316" t="s">
        <v>41</v>
      </c>
      <c r="X12" s="316" t="s">
        <v>14</v>
      </c>
      <c r="Y12" s="316" t="s">
        <v>95</v>
      </c>
      <c r="Z12" s="316" t="s">
        <v>36</v>
      </c>
      <c r="AA12" s="220" t="s">
        <v>46</v>
      </c>
      <c r="AB12" s="316" t="s">
        <v>70</v>
      </c>
      <c r="AC12" s="316" t="s">
        <v>43</v>
      </c>
      <c r="AD12" s="229" t="s">
        <v>44</v>
      </c>
      <c r="AE12" s="229"/>
      <c r="AF12" s="358"/>
      <c r="AG12" s="316"/>
      <c r="AH12" s="354"/>
      <c r="AI12" s="356"/>
      <c r="AJ12" s="232"/>
    </row>
    <row r="13" spans="1:36" ht="21.75" customHeight="1">
      <c r="A13" s="14" t="s">
        <v>376</v>
      </c>
      <c r="B13" s="15"/>
      <c r="C13" s="15"/>
      <c r="D13" s="16"/>
      <c r="E13" s="374" t="s">
        <v>379</v>
      </c>
      <c r="F13" s="325" t="s">
        <v>404</v>
      </c>
      <c r="G13" s="194" t="s">
        <v>380</v>
      </c>
      <c r="H13" s="17" t="s">
        <v>367</v>
      </c>
      <c r="I13" s="122"/>
      <c r="J13" s="18"/>
      <c r="K13" s="19"/>
      <c r="L13" s="19"/>
      <c r="M13" s="19"/>
      <c r="N13" s="20"/>
      <c r="O13" s="275"/>
      <c r="P13" s="151"/>
      <c r="Q13" s="276"/>
      <c r="R13" s="277"/>
      <c r="S13" s="278"/>
      <c r="T13" s="279"/>
      <c r="U13" s="279"/>
      <c r="V13" s="280"/>
      <c r="W13" s="23"/>
      <c r="X13" s="281">
        <v>1</v>
      </c>
      <c r="Y13" s="282"/>
      <c r="Z13" s="282"/>
      <c r="AA13" s="25">
        <f>SUM(Z13:Z17)</f>
        <v>0</v>
      </c>
      <c r="AB13" s="26">
        <f>I14-AA13</f>
        <v>13779222.66</v>
      </c>
      <c r="AC13" s="283"/>
      <c r="AD13" s="284"/>
      <c r="AE13" s="28" t="s">
        <v>92</v>
      </c>
      <c r="AF13" s="150"/>
      <c r="AG13" s="151"/>
      <c r="AH13" s="151"/>
      <c r="AI13" s="152"/>
      <c r="AJ13" s="341" t="s">
        <v>82</v>
      </c>
    </row>
    <row r="14" spans="1:36" ht="21.75" customHeight="1">
      <c r="A14" s="29" t="s">
        <v>100</v>
      </c>
      <c r="B14" s="176" t="s">
        <v>16</v>
      </c>
      <c r="C14" s="30"/>
      <c r="D14" s="31"/>
      <c r="E14" s="375"/>
      <c r="F14" s="324" t="s">
        <v>405</v>
      </c>
      <c r="G14" s="121" t="s">
        <v>381</v>
      </c>
      <c r="H14" s="121"/>
      <c r="I14" s="322">
        <v>13779222.66</v>
      </c>
      <c r="J14" s="33" t="s">
        <v>385</v>
      </c>
      <c r="K14" s="33" t="s">
        <v>386</v>
      </c>
      <c r="L14" s="33"/>
      <c r="M14" s="34">
        <v>0.3</v>
      </c>
      <c r="N14" s="171" t="s">
        <v>250</v>
      </c>
      <c r="O14" s="135"/>
      <c r="P14" s="136"/>
      <c r="Q14" s="35">
        <f>I14*0.3</f>
        <v>4133766.798</v>
      </c>
      <c r="R14" s="164"/>
      <c r="S14" s="47"/>
      <c r="T14" s="51"/>
      <c r="U14" s="51"/>
      <c r="V14" s="39"/>
      <c r="W14" s="40">
        <v>0</v>
      </c>
      <c r="X14" s="249">
        <v>2</v>
      </c>
      <c r="Y14" s="142"/>
      <c r="Z14" s="142"/>
      <c r="AA14" s="40">
        <f>AA13/I14*100</f>
        <v>0</v>
      </c>
      <c r="AB14" s="42"/>
      <c r="AC14" s="43"/>
      <c r="AD14" s="53"/>
      <c r="AE14" s="44" t="s">
        <v>93</v>
      </c>
      <c r="AF14" s="156" t="s">
        <v>442</v>
      </c>
      <c r="AG14" s="143">
        <f>AB13/186.9</f>
        <v>73725.10786516854</v>
      </c>
      <c r="AH14" s="144"/>
      <c r="AI14" s="145"/>
      <c r="AJ14" s="342"/>
    </row>
    <row r="15" spans="1:36" ht="21.75" customHeight="1">
      <c r="A15" s="29" t="s">
        <v>403</v>
      </c>
      <c r="B15" s="30" t="s">
        <v>378</v>
      </c>
      <c r="C15" s="30" t="s">
        <v>400</v>
      </c>
      <c r="D15" s="165" t="str">
        <f>C15</f>
        <v> 31-Ago-2018</v>
      </c>
      <c r="E15" s="375"/>
      <c r="F15" s="32" t="s">
        <v>406</v>
      </c>
      <c r="G15" s="32" t="s">
        <v>382</v>
      </c>
      <c r="H15" s="121"/>
      <c r="I15" s="321"/>
      <c r="J15" s="47"/>
      <c r="K15" s="48"/>
      <c r="L15" s="48"/>
      <c r="M15" s="34"/>
      <c r="N15" s="49"/>
      <c r="O15" s="299"/>
      <c r="P15" s="300"/>
      <c r="Q15" s="35"/>
      <c r="R15" s="50"/>
      <c r="S15" s="47"/>
      <c r="T15" s="51"/>
      <c r="U15" s="51"/>
      <c r="V15" s="39"/>
      <c r="W15" s="39"/>
      <c r="X15" s="41">
        <v>3</v>
      </c>
      <c r="Y15" s="142"/>
      <c r="Z15" s="142"/>
      <c r="AA15" s="42"/>
      <c r="AB15" s="42"/>
      <c r="AC15" s="43"/>
      <c r="AD15" s="53"/>
      <c r="AE15" s="99"/>
      <c r="AF15" s="146"/>
      <c r="AG15" s="136"/>
      <c r="AH15" s="136"/>
      <c r="AI15" s="145"/>
      <c r="AJ15" s="342"/>
    </row>
    <row r="16" spans="1:36" ht="21.75" customHeight="1">
      <c r="A16" s="312"/>
      <c r="B16" s="45"/>
      <c r="C16" s="45"/>
      <c r="D16" s="46"/>
      <c r="E16" s="375"/>
      <c r="F16" s="32" t="s">
        <v>407</v>
      </c>
      <c r="G16" s="32" t="s">
        <v>383</v>
      </c>
      <c r="H16" s="121"/>
      <c r="I16" s="141"/>
      <c r="J16" s="47"/>
      <c r="K16" s="48"/>
      <c r="L16" s="48"/>
      <c r="M16" s="34"/>
      <c r="N16" s="49"/>
      <c r="O16" s="135"/>
      <c r="P16" s="136"/>
      <c r="Q16" s="35"/>
      <c r="R16" s="50"/>
      <c r="S16" s="47"/>
      <c r="T16" s="51"/>
      <c r="U16" s="51"/>
      <c r="V16" s="39"/>
      <c r="W16" s="39"/>
      <c r="X16" s="41">
        <v>4</v>
      </c>
      <c r="Y16" s="41"/>
      <c r="Z16" s="52"/>
      <c r="AA16" s="98"/>
      <c r="AB16" s="42"/>
      <c r="AC16" s="43"/>
      <c r="AD16" s="53"/>
      <c r="AE16" s="99"/>
      <c r="AF16" s="146"/>
      <c r="AG16" s="136"/>
      <c r="AH16" s="136"/>
      <c r="AI16" s="145"/>
      <c r="AJ16" s="342"/>
    </row>
    <row r="17" spans="1:36" ht="21.75" customHeight="1" thickBot="1">
      <c r="A17" s="311" t="s">
        <v>377</v>
      </c>
      <c r="B17" s="55"/>
      <c r="C17" s="55"/>
      <c r="D17" s="56"/>
      <c r="E17" s="376"/>
      <c r="F17" s="32" t="s">
        <v>408</v>
      </c>
      <c r="G17" s="58" t="s">
        <v>384</v>
      </c>
      <c r="H17" s="58"/>
      <c r="I17" s="59"/>
      <c r="J17" s="60"/>
      <c r="K17" s="60"/>
      <c r="L17" s="60"/>
      <c r="M17" s="61"/>
      <c r="N17" s="62"/>
      <c r="O17" s="286"/>
      <c r="P17" s="138"/>
      <c r="Q17" s="63"/>
      <c r="R17" s="63"/>
      <c r="S17" s="64"/>
      <c r="T17" s="65"/>
      <c r="U17" s="65"/>
      <c r="V17" s="66"/>
      <c r="W17" s="66"/>
      <c r="X17" s="68">
        <v>5</v>
      </c>
      <c r="Y17" s="68"/>
      <c r="Z17" s="287"/>
      <c r="AA17" s="69"/>
      <c r="AB17" s="70"/>
      <c r="AC17" s="71"/>
      <c r="AD17" s="72"/>
      <c r="AE17" s="73"/>
      <c r="AF17" s="153"/>
      <c r="AG17" s="138"/>
      <c r="AH17" s="138"/>
      <c r="AI17" s="154"/>
      <c r="AJ17" s="126"/>
    </row>
    <row r="18" spans="1:36" ht="21.75" customHeight="1" thickTop="1">
      <c r="A18" s="14" t="s">
        <v>376</v>
      </c>
      <c r="B18" s="15"/>
      <c r="C18" s="15"/>
      <c r="D18" s="16"/>
      <c r="E18" s="374" t="s">
        <v>387</v>
      </c>
      <c r="F18" s="323" t="s">
        <v>404</v>
      </c>
      <c r="G18" s="194" t="s">
        <v>388</v>
      </c>
      <c r="H18" s="17" t="s">
        <v>367</v>
      </c>
      <c r="I18" s="122"/>
      <c r="J18" s="18"/>
      <c r="K18" s="19"/>
      <c r="L18" s="19"/>
      <c r="M18" s="19"/>
      <c r="N18" s="20"/>
      <c r="O18" s="275"/>
      <c r="P18" s="151"/>
      <c r="Q18" s="276"/>
      <c r="R18" s="277"/>
      <c r="S18" s="278"/>
      <c r="T18" s="279"/>
      <c r="U18" s="279"/>
      <c r="V18" s="280"/>
      <c r="W18" s="23"/>
      <c r="X18" s="281">
        <v>1</v>
      </c>
      <c r="Y18" s="282"/>
      <c r="Z18" s="282"/>
      <c r="AA18" s="25">
        <f>SUM(Z18:Z22)</f>
        <v>0</v>
      </c>
      <c r="AB18" s="26">
        <f>I19-AA18</f>
        <v>6900846.8</v>
      </c>
      <c r="AC18" s="283"/>
      <c r="AD18" s="284"/>
      <c r="AE18" s="97" t="s">
        <v>92</v>
      </c>
      <c r="AF18" s="150"/>
      <c r="AG18" s="151"/>
      <c r="AH18" s="151"/>
      <c r="AI18" s="152"/>
      <c r="AJ18" s="341" t="s">
        <v>82</v>
      </c>
    </row>
    <row r="19" spans="1:36" ht="21.75" customHeight="1">
      <c r="A19" s="29" t="s">
        <v>100</v>
      </c>
      <c r="B19" s="176" t="s">
        <v>16</v>
      </c>
      <c r="C19" s="30"/>
      <c r="D19" s="31"/>
      <c r="E19" s="375"/>
      <c r="F19" s="324" t="s">
        <v>405</v>
      </c>
      <c r="G19" s="121" t="s">
        <v>381</v>
      </c>
      <c r="H19" s="121"/>
      <c r="I19" s="322">
        <v>6900846.8</v>
      </c>
      <c r="J19" s="33" t="s">
        <v>385</v>
      </c>
      <c r="K19" s="33" t="s">
        <v>386</v>
      </c>
      <c r="L19" s="33"/>
      <c r="M19" s="34">
        <v>0.3</v>
      </c>
      <c r="N19" s="171" t="s">
        <v>250</v>
      </c>
      <c r="O19" s="135"/>
      <c r="P19" s="136"/>
      <c r="Q19" s="35">
        <f>I19*0.3</f>
        <v>2070254.0399999998</v>
      </c>
      <c r="R19" s="164"/>
      <c r="S19" s="47"/>
      <c r="T19" s="51"/>
      <c r="U19" s="51"/>
      <c r="V19" s="39"/>
      <c r="W19" s="40">
        <v>0</v>
      </c>
      <c r="X19" s="249">
        <v>2</v>
      </c>
      <c r="Y19" s="142"/>
      <c r="Z19" s="142"/>
      <c r="AA19" s="40">
        <f>AA18/I19*100</f>
        <v>0</v>
      </c>
      <c r="AB19" s="42"/>
      <c r="AC19" s="43"/>
      <c r="AD19" s="53"/>
      <c r="AE19" s="44" t="s">
        <v>93</v>
      </c>
      <c r="AF19" s="156" t="s">
        <v>443</v>
      </c>
      <c r="AG19" s="143">
        <f>AB18/100</f>
        <v>69008.468</v>
      </c>
      <c r="AH19" s="136"/>
      <c r="AI19" s="145"/>
      <c r="AJ19" s="342"/>
    </row>
    <row r="20" spans="1:36" ht="21.75" customHeight="1">
      <c r="A20" s="29" t="s">
        <v>403</v>
      </c>
      <c r="B20" s="30" t="s">
        <v>378</v>
      </c>
      <c r="C20" s="30" t="s">
        <v>400</v>
      </c>
      <c r="D20" s="165" t="str">
        <f>C20</f>
        <v> 31-Ago-2018</v>
      </c>
      <c r="E20" s="375"/>
      <c r="F20" s="32" t="s">
        <v>406</v>
      </c>
      <c r="G20" s="32" t="s">
        <v>382</v>
      </c>
      <c r="H20" s="121"/>
      <c r="I20" s="321"/>
      <c r="J20" s="47"/>
      <c r="K20" s="48"/>
      <c r="L20" s="48"/>
      <c r="M20" s="34"/>
      <c r="N20" s="49"/>
      <c r="O20" s="299"/>
      <c r="P20" s="300"/>
      <c r="Q20" s="35"/>
      <c r="R20" s="50"/>
      <c r="S20" s="47"/>
      <c r="T20" s="51"/>
      <c r="U20" s="51"/>
      <c r="V20" s="39"/>
      <c r="W20" s="39"/>
      <c r="X20" s="41">
        <v>3</v>
      </c>
      <c r="Y20" s="142"/>
      <c r="Z20" s="142"/>
      <c r="AA20" s="42"/>
      <c r="AB20" s="42"/>
      <c r="AC20" s="43"/>
      <c r="AD20" s="53"/>
      <c r="AE20" s="99"/>
      <c r="AF20" s="146"/>
      <c r="AG20" s="136"/>
      <c r="AH20" s="136"/>
      <c r="AI20" s="145"/>
      <c r="AJ20" s="342"/>
    </row>
    <row r="21" spans="1:36" ht="21.75" customHeight="1">
      <c r="A21" s="312"/>
      <c r="B21" s="45"/>
      <c r="C21" s="45"/>
      <c r="D21" s="46"/>
      <c r="E21" s="375"/>
      <c r="F21" s="32" t="s">
        <v>407</v>
      </c>
      <c r="G21" s="32" t="s">
        <v>389</v>
      </c>
      <c r="H21" s="121"/>
      <c r="I21" s="141"/>
      <c r="J21" s="47"/>
      <c r="K21" s="48"/>
      <c r="L21" s="48"/>
      <c r="M21" s="34"/>
      <c r="N21" s="49"/>
      <c r="O21" s="135"/>
      <c r="P21" s="136"/>
      <c r="Q21" s="35"/>
      <c r="R21" s="50"/>
      <c r="S21" s="47"/>
      <c r="T21" s="51"/>
      <c r="U21" s="51"/>
      <c r="V21" s="39"/>
      <c r="W21" s="39"/>
      <c r="X21" s="41">
        <v>4</v>
      </c>
      <c r="Y21" s="41"/>
      <c r="Z21" s="52"/>
      <c r="AA21" s="98"/>
      <c r="AB21" s="42"/>
      <c r="AC21" s="43"/>
      <c r="AD21" s="53"/>
      <c r="AE21" s="99"/>
      <c r="AF21" s="146"/>
      <c r="AG21" s="136"/>
      <c r="AH21" s="136"/>
      <c r="AI21" s="145"/>
      <c r="AJ21" s="342"/>
    </row>
    <row r="22" spans="1:36" ht="21.75" customHeight="1" thickBot="1">
      <c r="A22" s="311" t="s">
        <v>377</v>
      </c>
      <c r="B22" s="55"/>
      <c r="C22" s="55"/>
      <c r="D22" s="56"/>
      <c r="E22" s="376"/>
      <c r="F22" s="32" t="s">
        <v>408</v>
      </c>
      <c r="G22" s="58" t="s">
        <v>390</v>
      </c>
      <c r="H22" s="58"/>
      <c r="I22" s="59"/>
      <c r="J22" s="60"/>
      <c r="K22" s="60"/>
      <c r="L22" s="60"/>
      <c r="M22" s="61"/>
      <c r="N22" s="62"/>
      <c r="O22" s="286"/>
      <c r="P22" s="138"/>
      <c r="Q22" s="63"/>
      <c r="R22" s="63"/>
      <c r="S22" s="64"/>
      <c r="T22" s="65"/>
      <c r="U22" s="65"/>
      <c r="V22" s="66"/>
      <c r="W22" s="66"/>
      <c r="X22" s="68">
        <v>5</v>
      </c>
      <c r="Y22" s="68"/>
      <c r="Z22" s="287"/>
      <c r="AA22" s="69"/>
      <c r="AB22" s="70"/>
      <c r="AC22" s="71"/>
      <c r="AD22" s="72"/>
      <c r="AE22" s="73"/>
      <c r="AF22" s="153"/>
      <c r="AG22" s="138"/>
      <c r="AH22" s="138"/>
      <c r="AI22" s="154"/>
      <c r="AJ22" s="126"/>
    </row>
    <row r="23" spans="1:36" ht="21.75" customHeight="1" thickTop="1">
      <c r="A23" s="14" t="s">
        <v>297</v>
      </c>
      <c r="B23" s="15"/>
      <c r="C23" s="15"/>
      <c r="D23" s="16"/>
      <c r="E23" s="374" t="s">
        <v>392</v>
      </c>
      <c r="F23" s="113" t="s">
        <v>393</v>
      </c>
      <c r="G23" s="194" t="s">
        <v>394</v>
      </c>
      <c r="H23" s="17" t="s">
        <v>398</v>
      </c>
      <c r="I23" s="122"/>
      <c r="J23" s="18"/>
      <c r="K23" s="19"/>
      <c r="L23" s="19"/>
      <c r="M23" s="19"/>
      <c r="N23" s="20"/>
      <c r="O23" s="275"/>
      <c r="P23" s="151"/>
      <c r="Q23" s="276"/>
      <c r="R23" s="277"/>
      <c r="S23" s="278"/>
      <c r="T23" s="279"/>
      <c r="U23" s="279"/>
      <c r="V23" s="280"/>
      <c r="W23" s="23"/>
      <c r="X23" s="281">
        <v>1</v>
      </c>
      <c r="Y23" s="282"/>
      <c r="Z23" s="282"/>
      <c r="AA23" s="25">
        <f>SUM(Z23:Z27)</f>
        <v>0</v>
      </c>
      <c r="AB23" s="26">
        <f>I24-AA23</f>
        <v>4800829.81</v>
      </c>
      <c r="AC23" s="283"/>
      <c r="AD23" s="284"/>
      <c r="AE23" s="285" t="s">
        <v>238</v>
      </c>
      <c r="AF23" s="150"/>
      <c r="AG23" s="151"/>
      <c r="AH23" s="151"/>
      <c r="AI23" s="152"/>
      <c r="AJ23" s="343" t="s">
        <v>82</v>
      </c>
    </row>
    <row r="24" spans="1:36" ht="21.75" customHeight="1">
      <c r="A24" s="29" t="s">
        <v>298</v>
      </c>
      <c r="B24" s="309"/>
      <c r="C24" s="310"/>
      <c r="D24" s="31" t="s">
        <v>391</v>
      </c>
      <c r="E24" s="375"/>
      <c r="F24" s="260" t="s">
        <v>64</v>
      </c>
      <c r="G24" s="121" t="s">
        <v>395</v>
      </c>
      <c r="H24" s="259" t="s">
        <v>16</v>
      </c>
      <c r="I24" s="123">
        <v>4800829.81</v>
      </c>
      <c r="J24" s="33" t="s">
        <v>399</v>
      </c>
      <c r="K24" s="33" t="s">
        <v>400</v>
      </c>
      <c r="L24" s="33"/>
      <c r="M24" s="34">
        <v>0.25</v>
      </c>
      <c r="N24" s="171" t="s">
        <v>391</v>
      </c>
      <c r="O24" s="331" t="s">
        <v>429</v>
      </c>
      <c r="P24" s="332" t="s">
        <v>430</v>
      </c>
      <c r="Q24" s="35">
        <f>I24*0.25+0.01</f>
        <v>1200207.4625</v>
      </c>
      <c r="R24" s="330" t="s">
        <v>428</v>
      </c>
      <c r="S24" s="47"/>
      <c r="T24" s="51"/>
      <c r="U24" s="51"/>
      <c r="V24" s="39"/>
      <c r="W24" s="40">
        <v>0</v>
      </c>
      <c r="X24" s="249">
        <v>2</v>
      </c>
      <c r="Y24" s="250"/>
      <c r="Z24" s="250"/>
      <c r="AA24" s="40">
        <f>AA23/I24*100</f>
        <v>0</v>
      </c>
      <c r="AB24" s="42"/>
      <c r="AC24" s="43"/>
      <c r="AD24" s="53"/>
      <c r="AE24" s="99" t="s">
        <v>239</v>
      </c>
      <c r="AF24" s="156" t="s">
        <v>444</v>
      </c>
      <c r="AG24" s="143">
        <f>AB23/300</f>
        <v>16002.766033333332</v>
      </c>
      <c r="AH24" s="136"/>
      <c r="AI24" s="145"/>
      <c r="AJ24" s="342"/>
    </row>
    <row r="25" spans="1:36" ht="21.75" customHeight="1">
      <c r="A25" s="29"/>
      <c r="B25" s="45"/>
      <c r="C25" s="45"/>
      <c r="D25" s="46"/>
      <c r="E25" s="375"/>
      <c r="F25" s="260" t="s">
        <v>16</v>
      </c>
      <c r="G25" s="32" t="s">
        <v>396</v>
      </c>
      <c r="H25" s="259" t="s">
        <v>16</v>
      </c>
      <c r="I25" s="192"/>
      <c r="J25" s="164"/>
      <c r="K25" s="308"/>
      <c r="L25" s="317"/>
      <c r="M25" s="34"/>
      <c r="N25" s="49"/>
      <c r="O25" s="299" t="s">
        <v>391</v>
      </c>
      <c r="P25" s="300" t="s">
        <v>391</v>
      </c>
      <c r="Q25" s="35"/>
      <c r="R25" s="50"/>
      <c r="S25" s="47"/>
      <c r="T25" s="51"/>
      <c r="U25" s="51"/>
      <c r="V25" s="39"/>
      <c r="W25" s="39"/>
      <c r="X25" s="41">
        <v>3</v>
      </c>
      <c r="Y25" s="142"/>
      <c r="Z25" s="142"/>
      <c r="AA25" s="42"/>
      <c r="AB25" s="42"/>
      <c r="AC25" s="43"/>
      <c r="AD25" s="53"/>
      <c r="AE25" s="99"/>
      <c r="AF25" s="146"/>
      <c r="AG25" s="136"/>
      <c r="AH25" s="136"/>
      <c r="AI25" s="145"/>
      <c r="AJ25" s="342"/>
    </row>
    <row r="26" spans="1:36" ht="21.75" customHeight="1">
      <c r="A26" s="312"/>
      <c r="B26" s="45"/>
      <c r="C26" s="45"/>
      <c r="D26" s="46"/>
      <c r="E26" s="375"/>
      <c r="F26" s="32"/>
      <c r="G26" s="32" t="s">
        <v>397</v>
      </c>
      <c r="H26" s="121"/>
      <c r="I26" s="141"/>
      <c r="J26" s="47"/>
      <c r="K26" s="48"/>
      <c r="L26" s="48"/>
      <c r="M26" s="34"/>
      <c r="N26" s="49"/>
      <c r="O26" s="135"/>
      <c r="P26" s="136"/>
      <c r="Q26" s="35"/>
      <c r="R26" s="50"/>
      <c r="S26" s="47"/>
      <c r="T26" s="51"/>
      <c r="U26" s="51"/>
      <c r="V26" s="39"/>
      <c r="W26" s="39"/>
      <c r="X26" s="41">
        <v>4</v>
      </c>
      <c r="Y26" s="41"/>
      <c r="Z26" s="52"/>
      <c r="AA26" s="98"/>
      <c r="AB26" s="42"/>
      <c r="AC26" s="43"/>
      <c r="AD26" s="53"/>
      <c r="AE26" s="99"/>
      <c r="AF26" s="146"/>
      <c r="AG26" s="136"/>
      <c r="AH26" s="136"/>
      <c r="AI26" s="145"/>
      <c r="AJ26" s="342"/>
    </row>
    <row r="27" spans="1:36" ht="21.75" customHeight="1" thickBot="1">
      <c r="A27" s="311" t="s">
        <v>299</v>
      </c>
      <c r="B27" s="55"/>
      <c r="C27" s="55"/>
      <c r="D27" s="56"/>
      <c r="E27" s="376"/>
      <c r="F27" s="57"/>
      <c r="G27" s="58"/>
      <c r="H27" s="58"/>
      <c r="I27" s="59"/>
      <c r="J27" s="60"/>
      <c r="K27" s="60"/>
      <c r="L27" s="60"/>
      <c r="M27" s="61"/>
      <c r="N27" s="62"/>
      <c r="O27" s="286"/>
      <c r="P27" s="138"/>
      <c r="Q27" s="63"/>
      <c r="R27" s="63"/>
      <c r="S27" s="64"/>
      <c r="T27" s="65"/>
      <c r="U27" s="65"/>
      <c r="V27" s="66"/>
      <c r="W27" s="66"/>
      <c r="X27" s="68">
        <v>5</v>
      </c>
      <c r="Y27" s="68"/>
      <c r="Z27" s="287"/>
      <c r="AA27" s="69"/>
      <c r="AB27" s="70"/>
      <c r="AC27" s="71"/>
      <c r="AD27" s="72"/>
      <c r="AE27" s="73"/>
      <c r="AF27" s="153"/>
      <c r="AG27" s="138"/>
      <c r="AH27" s="138"/>
      <c r="AI27" s="154"/>
      <c r="AJ27" s="126"/>
    </row>
    <row r="28" spans="1:36" ht="21" customHeight="1" thickTop="1">
      <c r="A28" s="14" t="s">
        <v>416</v>
      </c>
      <c r="B28" s="15"/>
      <c r="C28" s="15"/>
      <c r="D28" s="16"/>
      <c r="E28" s="374" t="s">
        <v>412</v>
      </c>
      <c r="F28" s="323" t="s">
        <v>431</v>
      </c>
      <c r="G28" s="194" t="s">
        <v>413</v>
      </c>
      <c r="H28" s="17" t="s">
        <v>367</v>
      </c>
      <c r="I28" s="122"/>
      <c r="J28" s="18"/>
      <c r="K28" s="19"/>
      <c r="L28" s="19"/>
      <c r="M28" s="19"/>
      <c r="N28" s="20"/>
      <c r="O28" s="275"/>
      <c r="P28" s="151"/>
      <c r="Q28" s="276"/>
      <c r="R28" s="277"/>
      <c r="S28" s="278"/>
      <c r="T28" s="279"/>
      <c r="U28" s="279"/>
      <c r="V28" s="280"/>
      <c r="W28" s="23"/>
      <c r="X28" s="281">
        <v>1</v>
      </c>
      <c r="Y28" s="282"/>
      <c r="Z28" s="282"/>
      <c r="AA28" s="25">
        <f>SUM(Z28:Z32)</f>
        <v>0</v>
      </c>
      <c r="AB28" s="26">
        <f>I29-AA28</f>
        <v>11151314.1</v>
      </c>
      <c r="AC28" s="283"/>
      <c r="AD28" s="284"/>
      <c r="AE28" s="97" t="s">
        <v>92</v>
      </c>
      <c r="AF28" s="150"/>
      <c r="AG28" s="151"/>
      <c r="AH28" s="151"/>
      <c r="AI28" s="152"/>
      <c r="AJ28" s="343" t="s">
        <v>82</v>
      </c>
    </row>
    <row r="29" spans="1:36" ht="21" customHeight="1">
      <c r="A29" s="29" t="s">
        <v>65</v>
      </c>
      <c r="B29" s="176" t="s">
        <v>16</v>
      </c>
      <c r="C29" s="30"/>
      <c r="D29" s="31"/>
      <c r="E29" s="375"/>
      <c r="F29" s="324" t="s">
        <v>432</v>
      </c>
      <c r="G29" s="121" t="s">
        <v>381</v>
      </c>
      <c r="H29" s="121"/>
      <c r="I29" s="322">
        <v>11151314.1</v>
      </c>
      <c r="J29" s="33" t="s">
        <v>409</v>
      </c>
      <c r="K29" s="33" t="s">
        <v>410</v>
      </c>
      <c r="L29" s="33"/>
      <c r="M29" s="34">
        <v>0.3</v>
      </c>
      <c r="N29" s="171" t="s">
        <v>415</v>
      </c>
      <c r="O29" s="135"/>
      <c r="P29" s="136"/>
      <c r="Q29" s="35">
        <f>I29*0.3</f>
        <v>3345394.23</v>
      </c>
      <c r="R29" s="164"/>
      <c r="S29" s="47"/>
      <c r="T29" s="51"/>
      <c r="U29" s="51"/>
      <c r="V29" s="39"/>
      <c r="W29" s="40">
        <v>0</v>
      </c>
      <c r="X29" s="249">
        <v>2</v>
      </c>
      <c r="Y29" s="250"/>
      <c r="Z29" s="250"/>
      <c r="AA29" s="40">
        <f>AA28/I29*100</f>
        <v>0</v>
      </c>
      <c r="AB29" s="42"/>
      <c r="AC29" s="43"/>
      <c r="AD29" s="53"/>
      <c r="AE29" s="44" t="s">
        <v>93</v>
      </c>
      <c r="AF29" s="156" t="s">
        <v>445</v>
      </c>
      <c r="AG29" s="143">
        <f>AB28/130.26</f>
        <v>85608.12298479963</v>
      </c>
      <c r="AH29" s="136"/>
      <c r="AI29" s="145"/>
      <c r="AJ29" s="342"/>
    </row>
    <row r="30" spans="1:36" ht="21" customHeight="1">
      <c r="A30" s="29" t="s">
        <v>434</v>
      </c>
      <c r="B30" s="30" t="s">
        <v>411</v>
      </c>
      <c r="C30" s="30" t="s">
        <v>433</v>
      </c>
      <c r="D30" s="165" t="str">
        <f>C30</f>
        <v> 13-Sep-2018</v>
      </c>
      <c r="E30" s="375"/>
      <c r="F30" s="32"/>
      <c r="G30" s="32" t="s">
        <v>382</v>
      </c>
      <c r="H30" s="121"/>
      <c r="I30" s="321"/>
      <c r="J30" s="47"/>
      <c r="K30" s="48"/>
      <c r="L30" s="48"/>
      <c r="M30" s="34"/>
      <c r="N30" s="49"/>
      <c r="O30" s="299"/>
      <c r="P30" s="300"/>
      <c r="Q30" s="35"/>
      <c r="R30" s="50"/>
      <c r="S30" s="47"/>
      <c r="T30" s="51"/>
      <c r="U30" s="51"/>
      <c r="V30" s="39"/>
      <c r="W30" s="39"/>
      <c r="X30" s="41">
        <v>3</v>
      </c>
      <c r="Y30" s="142"/>
      <c r="Z30" s="142"/>
      <c r="AA30" s="42"/>
      <c r="AB30" s="42"/>
      <c r="AC30" s="43"/>
      <c r="AD30" s="53"/>
      <c r="AE30" s="99"/>
      <c r="AF30" s="146"/>
      <c r="AG30" s="136"/>
      <c r="AH30" s="136"/>
      <c r="AI30" s="145"/>
      <c r="AJ30" s="342"/>
    </row>
    <row r="31" spans="1:36" ht="21" customHeight="1">
      <c r="A31" s="312"/>
      <c r="B31" s="45"/>
      <c r="C31" s="45"/>
      <c r="D31" s="46"/>
      <c r="E31" s="375"/>
      <c r="F31" s="32"/>
      <c r="G31" s="32" t="s">
        <v>414</v>
      </c>
      <c r="H31" s="121"/>
      <c r="I31" s="141"/>
      <c r="J31" s="47"/>
      <c r="K31" s="48"/>
      <c r="L31" s="48"/>
      <c r="M31" s="34"/>
      <c r="N31" s="49"/>
      <c r="O31" s="135"/>
      <c r="P31" s="136"/>
      <c r="Q31" s="35"/>
      <c r="R31" s="50"/>
      <c r="S31" s="47"/>
      <c r="T31" s="51"/>
      <c r="U31" s="51"/>
      <c r="V31" s="39"/>
      <c r="W31" s="39"/>
      <c r="X31" s="41">
        <v>4</v>
      </c>
      <c r="Y31" s="41"/>
      <c r="Z31" s="52"/>
      <c r="AA31" s="98"/>
      <c r="AB31" s="42"/>
      <c r="AC31" s="43"/>
      <c r="AD31" s="53"/>
      <c r="AE31" s="99"/>
      <c r="AF31" s="146"/>
      <c r="AG31" s="136"/>
      <c r="AH31" s="136"/>
      <c r="AI31" s="145"/>
      <c r="AJ31" s="342"/>
    </row>
    <row r="32" spans="1:36" ht="21" customHeight="1" thickBot="1">
      <c r="A32" s="311" t="s">
        <v>377</v>
      </c>
      <c r="B32" s="55"/>
      <c r="C32" s="55"/>
      <c r="D32" s="56"/>
      <c r="E32" s="376"/>
      <c r="F32" s="32"/>
      <c r="G32" s="58" t="s">
        <v>367</v>
      </c>
      <c r="H32" s="58"/>
      <c r="I32" s="59"/>
      <c r="J32" s="60"/>
      <c r="K32" s="60"/>
      <c r="L32" s="60"/>
      <c r="M32" s="61"/>
      <c r="N32" s="62"/>
      <c r="O32" s="286"/>
      <c r="P32" s="138"/>
      <c r="Q32" s="63"/>
      <c r="R32" s="63"/>
      <c r="S32" s="64"/>
      <c r="T32" s="65"/>
      <c r="U32" s="65"/>
      <c r="V32" s="66"/>
      <c r="W32" s="66"/>
      <c r="X32" s="68">
        <v>5</v>
      </c>
      <c r="Y32" s="68"/>
      <c r="Z32" s="287"/>
      <c r="AA32" s="69"/>
      <c r="AB32" s="70"/>
      <c r="AC32" s="71"/>
      <c r="AD32" s="72"/>
      <c r="AE32" s="73"/>
      <c r="AF32" s="153"/>
      <c r="AG32" s="138"/>
      <c r="AH32" s="138"/>
      <c r="AI32" s="154"/>
      <c r="AJ32" s="126"/>
    </row>
    <row r="33" spans="1:36" ht="21" customHeight="1" thickTop="1">
      <c r="A33" s="14" t="s">
        <v>417</v>
      </c>
      <c r="B33" s="15"/>
      <c r="C33" s="15"/>
      <c r="D33" s="16"/>
      <c r="E33" s="347" t="s">
        <v>421</v>
      </c>
      <c r="F33" s="113" t="s">
        <v>426</v>
      </c>
      <c r="G33" s="139" t="s">
        <v>422</v>
      </c>
      <c r="H33" s="113" t="s">
        <v>87</v>
      </c>
      <c r="I33" s="122"/>
      <c r="J33" s="18"/>
      <c r="K33" s="19"/>
      <c r="L33" s="19"/>
      <c r="M33" s="19"/>
      <c r="N33" s="20"/>
      <c r="O33" s="275"/>
      <c r="P33" s="151"/>
      <c r="Q33" s="276"/>
      <c r="R33" s="277"/>
      <c r="S33" s="278"/>
      <c r="T33" s="279"/>
      <c r="U33" s="279"/>
      <c r="V33" s="280"/>
      <c r="W33" s="23"/>
      <c r="X33" s="281">
        <v>1</v>
      </c>
      <c r="Y33" s="282"/>
      <c r="Z33" s="282"/>
      <c r="AA33" s="25">
        <f>SUM(Z33:Z37)</f>
        <v>0</v>
      </c>
      <c r="AB33" s="26">
        <f>I34-AA33</f>
        <v>3941353.83</v>
      </c>
      <c r="AC33" s="283"/>
      <c r="AD33" s="284"/>
      <c r="AE33" s="285"/>
      <c r="AF33" s="150"/>
      <c r="AG33" s="151"/>
      <c r="AH33" s="151"/>
      <c r="AI33" s="152"/>
      <c r="AJ33" s="343" t="s">
        <v>82</v>
      </c>
    </row>
    <row r="34" spans="1:36" ht="21" customHeight="1">
      <c r="A34" s="29" t="s">
        <v>100</v>
      </c>
      <c r="B34" s="176" t="s">
        <v>16</v>
      </c>
      <c r="C34" s="30"/>
      <c r="D34" s="31"/>
      <c r="E34" s="345"/>
      <c r="F34" s="32" t="s">
        <v>64</v>
      </c>
      <c r="G34" s="121" t="s">
        <v>423</v>
      </c>
      <c r="H34" s="32"/>
      <c r="I34" s="123">
        <v>3941353.83</v>
      </c>
      <c r="J34" s="33" t="s">
        <v>411</v>
      </c>
      <c r="K34" s="33" t="s">
        <v>410</v>
      </c>
      <c r="L34" s="33"/>
      <c r="M34" s="34">
        <v>0.25</v>
      </c>
      <c r="N34" s="171" t="s">
        <v>425</v>
      </c>
      <c r="O34" s="135"/>
      <c r="P34" s="136"/>
      <c r="Q34" s="35">
        <f>I34*0.25</f>
        <v>985338.4575</v>
      </c>
      <c r="R34" s="164"/>
      <c r="S34" s="47"/>
      <c r="T34" s="51"/>
      <c r="U34" s="51"/>
      <c r="V34" s="39"/>
      <c r="W34" s="40">
        <v>0</v>
      </c>
      <c r="X34" s="249">
        <v>2</v>
      </c>
      <c r="Y34" s="250"/>
      <c r="Z34" s="250"/>
      <c r="AA34" s="40">
        <f>AA33/I34*100</f>
        <v>0</v>
      </c>
      <c r="AB34" s="42"/>
      <c r="AC34" s="43"/>
      <c r="AD34" s="53"/>
      <c r="AE34" s="99"/>
      <c r="AF34" s="146" t="s">
        <v>437</v>
      </c>
      <c r="AG34" s="136" t="s">
        <v>437</v>
      </c>
      <c r="AH34" s="136"/>
      <c r="AI34" s="145"/>
      <c r="AJ34" s="342"/>
    </row>
    <row r="35" spans="1:36" ht="21" customHeight="1">
      <c r="A35" s="29" t="s">
        <v>420</v>
      </c>
      <c r="B35" s="30" t="s">
        <v>418</v>
      </c>
      <c r="C35" s="30" t="s">
        <v>419</v>
      </c>
      <c r="D35" s="165" t="str">
        <f>C35</f>
        <v> 5-Sep-2018</v>
      </c>
      <c r="E35" s="345"/>
      <c r="F35" s="260"/>
      <c r="G35" s="121" t="s">
        <v>424</v>
      </c>
      <c r="H35" s="259" t="s">
        <v>16</v>
      </c>
      <c r="I35" s="192"/>
      <c r="J35" s="47"/>
      <c r="K35" s="48"/>
      <c r="L35" s="48"/>
      <c r="M35" s="34"/>
      <c r="N35" s="49"/>
      <c r="O35" s="135"/>
      <c r="P35" s="136"/>
      <c r="Q35" s="35"/>
      <c r="R35" s="50"/>
      <c r="S35" s="47"/>
      <c r="T35" s="51"/>
      <c r="U35" s="51"/>
      <c r="V35" s="39"/>
      <c r="W35" s="39"/>
      <c r="X35" s="41">
        <v>3</v>
      </c>
      <c r="Y35" s="142"/>
      <c r="Z35" s="142"/>
      <c r="AA35" s="42"/>
      <c r="AB35" s="42"/>
      <c r="AC35" s="43"/>
      <c r="AD35" s="53"/>
      <c r="AE35" s="99"/>
      <c r="AF35" s="146"/>
      <c r="AG35" s="136"/>
      <c r="AH35" s="136"/>
      <c r="AI35" s="145"/>
      <c r="AJ35" s="342"/>
    </row>
    <row r="36" spans="1:36" ht="21" customHeight="1">
      <c r="A36" s="29"/>
      <c r="B36" s="45"/>
      <c r="C36" s="45"/>
      <c r="D36" s="46"/>
      <c r="E36" s="345"/>
      <c r="F36" s="32"/>
      <c r="G36" s="32" t="s">
        <v>216</v>
      </c>
      <c r="H36" s="121"/>
      <c r="I36" s="141"/>
      <c r="J36" s="47"/>
      <c r="K36" s="48"/>
      <c r="L36" s="48"/>
      <c r="M36" s="34"/>
      <c r="N36" s="49"/>
      <c r="O36" s="135"/>
      <c r="P36" s="136"/>
      <c r="Q36" s="35"/>
      <c r="R36" s="50"/>
      <c r="S36" s="47"/>
      <c r="T36" s="51"/>
      <c r="U36" s="51"/>
      <c r="V36" s="39"/>
      <c r="W36" s="39"/>
      <c r="X36" s="41">
        <v>4</v>
      </c>
      <c r="Y36" s="41"/>
      <c r="Z36" s="52"/>
      <c r="AA36" s="98"/>
      <c r="AB36" s="42"/>
      <c r="AC36" s="43"/>
      <c r="AD36" s="53"/>
      <c r="AE36" s="99"/>
      <c r="AF36" s="146"/>
      <c r="AG36" s="136"/>
      <c r="AH36" s="136"/>
      <c r="AI36" s="145"/>
      <c r="AJ36" s="342"/>
    </row>
    <row r="37" spans="1:36" ht="21" customHeight="1" thickBot="1">
      <c r="A37" s="54" t="s">
        <v>66</v>
      </c>
      <c r="B37" s="55"/>
      <c r="C37" s="55"/>
      <c r="D37" s="56"/>
      <c r="E37" s="350"/>
      <c r="F37" s="57"/>
      <c r="G37" s="58"/>
      <c r="H37" s="58"/>
      <c r="I37" s="59"/>
      <c r="J37" s="60"/>
      <c r="K37" s="60"/>
      <c r="L37" s="60"/>
      <c r="M37" s="61"/>
      <c r="N37" s="62"/>
      <c r="O37" s="286"/>
      <c r="P37" s="138"/>
      <c r="Q37" s="63"/>
      <c r="R37" s="63"/>
      <c r="S37" s="64"/>
      <c r="T37" s="65"/>
      <c r="U37" s="65"/>
      <c r="V37" s="66"/>
      <c r="W37" s="66"/>
      <c r="X37" s="68">
        <v>5</v>
      </c>
      <c r="Y37" s="68"/>
      <c r="Z37" s="287"/>
      <c r="AA37" s="69"/>
      <c r="AB37" s="70"/>
      <c r="AC37" s="71"/>
      <c r="AD37" s="72"/>
      <c r="AE37" s="73"/>
      <c r="AF37" s="153"/>
      <c r="AG37" s="138"/>
      <c r="AH37" s="138"/>
      <c r="AI37" s="154"/>
      <c r="AJ37" s="126"/>
    </row>
    <row r="38" spans="1:36" ht="21" customHeight="1" thickTop="1">
      <c r="A38" s="110"/>
      <c r="B38" s="111"/>
      <c r="C38" s="111"/>
      <c r="D38" s="112"/>
      <c r="E38" s="339"/>
      <c r="F38" s="113"/>
      <c r="G38" s="139"/>
      <c r="H38" s="113"/>
      <c r="I38" s="128"/>
      <c r="J38" s="114"/>
      <c r="K38" s="115"/>
      <c r="L38" s="115"/>
      <c r="M38" s="115"/>
      <c r="N38" s="116"/>
      <c r="O38" s="288"/>
      <c r="P38" s="148"/>
      <c r="Q38" s="289"/>
      <c r="R38" s="290"/>
      <c r="S38" s="291"/>
      <c r="T38" s="292"/>
      <c r="U38" s="292"/>
      <c r="V38" s="293"/>
      <c r="W38" s="117"/>
      <c r="X38" s="244">
        <v>1</v>
      </c>
      <c r="Y38" s="158"/>
      <c r="Z38" s="158"/>
      <c r="AA38" s="119"/>
      <c r="AB38" s="124"/>
      <c r="AC38" s="117"/>
      <c r="AD38" s="120"/>
      <c r="AE38" s="97"/>
      <c r="AF38" s="147"/>
      <c r="AG38" s="148"/>
      <c r="AH38" s="148"/>
      <c r="AI38" s="149"/>
      <c r="AJ38" s="305"/>
    </row>
    <row r="39" spans="1:36" ht="21" customHeight="1">
      <c r="A39" s="29"/>
      <c r="B39" s="309"/>
      <c r="C39" s="45"/>
      <c r="D39" s="31"/>
      <c r="E39" s="337"/>
      <c r="F39" s="32"/>
      <c r="G39" s="121"/>
      <c r="H39" s="121"/>
      <c r="I39" s="123"/>
      <c r="J39" s="33"/>
      <c r="K39" s="33"/>
      <c r="L39" s="33"/>
      <c r="M39" s="34"/>
      <c r="N39" s="171"/>
      <c r="O39" s="135"/>
      <c r="P39" s="136"/>
      <c r="Q39" s="35"/>
      <c r="R39" s="164"/>
      <c r="S39" s="47"/>
      <c r="T39" s="51"/>
      <c r="U39" s="51"/>
      <c r="V39" s="39"/>
      <c r="W39" s="40"/>
      <c r="X39" s="249">
        <v>2</v>
      </c>
      <c r="Y39" s="250"/>
      <c r="Z39" s="250"/>
      <c r="AA39" s="40"/>
      <c r="AB39" s="42"/>
      <c r="AC39" s="318"/>
      <c r="AD39" s="318"/>
      <c r="AE39" s="44"/>
      <c r="AF39" s="156"/>
      <c r="AG39" s="143"/>
      <c r="AH39" s="136"/>
      <c r="AI39" s="145"/>
      <c r="AJ39" s="298"/>
    </row>
    <row r="40" spans="1:36" ht="21" customHeight="1">
      <c r="A40" s="29"/>
      <c r="B40" s="45"/>
      <c r="C40" s="45"/>
      <c r="D40" s="46"/>
      <c r="E40" s="337"/>
      <c r="F40" s="260"/>
      <c r="G40" s="32"/>
      <c r="H40" s="121"/>
      <c r="I40" s="192"/>
      <c r="J40" s="164"/>
      <c r="K40" s="308"/>
      <c r="L40" s="317"/>
      <c r="M40" s="34"/>
      <c r="N40" s="49"/>
      <c r="O40" s="299"/>
      <c r="P40" s="300"/>
      <c r="Q40" s="35"/>
      <c r="R40" s="50"/>
      <c r="S40" s="47"/>
      <c r="T40" s="51"/>
      <c r="U40" s="51"/>
      <c r="V40" s="39"/>
      <c r="W40" s="39"/>
      <c r="X40" s="41">
        <v>3</v>
      </c>
      <c r="Y40" s="142"/>
      <c r="Z40" s="142"/>
      <c r="AA40" s="98"/>
      <c r="AB40" s="42"/>
      <c r="AC40" s="43"/>
      <c r="AD40" s="53"/>
      <c r="AE40" s="99"/>
      <c r="AF40" s="146"/>
      <c r="AG40" s="136"/>
      <c r="AH40" s="136"/>
      <c r="AI40" s="145"/>
      <c r="AJ40" s="298"/>
    </row>
    <row r="41" spans="1:36" ht="21" customHeight="1">
      <c r="A41" s="312"/>
      <c r="B41" s="45"/>
      <c r="C41" s="45"/>
      <c r="D41" s="46"/>
      <c r="E41" s="337"/>
      <c r="F41" s="32"/>
      <c r="G41" s="32"/>
      <c r="H41" s="121"/>
      <c r="I41" s="141"/>
      <c r="J41" s="47"/>
      <c r="K41" s="48"/>
      <c r="L41" s="48"/>
      <c r="M41" s="34"/>
      <c r="N41" s="49"/>
      <c r="O41" s="135"/>
      <c r="P41" s="136"/>
      <c r="Q41" s="35"/>
      <c r="R41" s="50"/>
      <c r="S41" s="47"/>
      <c r="T41" s="51"/>
      <c r="U41" s="51"/>
      <c r="V41" s="39"/>
      <c r="W41" s="39"/>
      <c r="X41" s="41">
        <v>4</v>
      </c>
      <c r="Y41" s="41"/>
      <c r="Z41" s="52"/>
      <c r="AA41" s="98"/>
      <c r="AB41" s="42"/>
      <c r="AC41" s="43"/>
      <c r="AD41" s="53"/>
      <c r="AE41" s="99"/>
      <c r="AF41" s="146"/>
      <c r="AG41" s="136"/>
      <c r="AH41" s="136"/>
      <c r="AI41" s="145"/>
      <c r="AJ41" s="298"/>
    </row>
    <row r="42" spans="1:36" ht="21" customHeight="1" thickBot="1">
      <c r="A42" s="311"/>
      <c r="B42" s="55"/>
      <c r="C42" s="55"/>
      <c r="D42" s="56"/>
      <c r="E42" s="338"/>
      <c r="F42" s="58"/>
      <c r="G42" s="58"/>
      <c r="H42" s="195"/>
      <c r="I42" s="193"/>
      <c r="J42" s="64"/>
      <c r="K42" s="196"/>
      <c r="L42" s="196"/>
      <c r="M42" s="61"/>
      <c r="N42" s="62"/>
      <c r="O42" s="197"/>
      <c r="P42" s="175"/>
      <c r="Q42" s="193"/>
      <c r="R42" s="63"/>
      <c r="S42" s="64"/>
      <c r="T42" s="65"/>
      <c r="U42" s="65"/>
      <c r="V42" s="66"/>
      <c r="W42" s="66"/>
      <c r="X42" s="68">
        <v>5</v>
      </c>
      <c r="Y42" s="68"/>
      <c r="Z42" s="287"/>
      <c r="AA42" s="69"/>
      <c r="AB42" s="70"/>
      <c r="AC42" s="71"/>
      <c r="AD42" s="72"/>
      <c r="AE42" s="198"/>
      <c r="AF42" s="199"/>
      <c r="AG42" s="175"/>
      <c r="AH42" s="175"/>
      <c r="AI42" s="200"/>
      <c r="AJ42" s="340"/>
    </row>
    <row r="43" spans="1:36" ht="21" customHeight="1" thickTop="1">
      <c r="A43" s="312"/>
      <c r="B43" s="45"/>
      <c r="C43" s="45"/>
      <c r="D43" s="46"/>
      <c r="E43" s="337"/>
      <c r="F43" s="32"/>
      <c r="G43" s="32"/>
      <c r="H43" s="121"/>
      <c r="I43" s="141"/>
      <c r="J43" s="47"/>
      <c r="K43" s="48"/>
      <c r="L43" s="48"/>
      <c r="M43" s="34"/>
      <c r="N43" s="49"/>
      <c r="O43" s="135"/>
      <c r="P43" s="136"/>
      <c r="Q43" s="35"/>
      <c r="R43" s="50"/>
      <c r="S43" s="47"/>
      <c r="T43" s="51"/>
      <c r="U43" s="51"/>
      <c r="V43" s="39"/>
      <c r="W43" s="39"/>
      <c r="X43" s="244">
        <v>1</v>
      </c>
      <c r="Y43" s="158"/>
      <c r="Z43" s="158"/>
      <c r="AA43" s="98"/>
      <c r="AB43" s="124"/>
      <c r="AC43" s="43"/>
      <c r="AD43" s="53"/>
      <c r="AE43" s="99"/>
      <c r="AF43" s="146"/>
      <c r="AG43" s="136"/>
      <c r="AH43" s="136"/>
      <c r="AI43" s="145"/>
      <c r="AJ43" s="303"/>
    </row>
    <row r="44" spans="1:36" ht="21" customHeight="1">
      <c r="A44" s="312"/>
      <c r="B44" s="45"/>
      <c r="C44" s="45"/>
      <c r="D44" s="46"/>
      <c r="E44" s="337"/>
      <c r="F44" s="32"/>
      <c r="G44" s="32"/>
      <c r="H44" s="121"/>
      <c r="I44" s="123"/>
      <c r="J44" s="47"/>
      <c r="K44" s="48"/>
      <c r="L44" s="48"/>
      <c r="M44" s="34"/>
      <c r="N44" s="171"/>
      <c r="O44" s="135"/>
      <c r="P44" s="136"/>
      <c r="Q44" s="35"/>
      <c r="R44" s="50"/>
      <c r="S44" s="47"/>
      <c r="T44" s="51"/>
      <c r="U44" s="51"/>
      <c r="V44" s="39"/>
      <c r="W44" s="40"/>
      <c r="X44" s="249">
        <v>2</v>
      </c>
      <c r="Y44" s="250"/>
      <c r="Z44" s="250"/>
      <c r="AA44" s="40"/>
      <c r="AB44" s="42"/>
      <c r="AC44" s="43"/>
      <c r="AD44" s="53"/>
      <c r="AE44" s="99"/>
      <c r="AF44" s="146"/>
      <c r="AG44" s="136"/>
      <c r="AH44" s="136"/>
      <c r="AI44" s="145"/>
      <c r="AJ44" s="303"/>
    </row>
    <row r="45" spans="1:36" ht="21" customHeight="1">
      <c r="A45" s="312"/>
      <c r="B45" s="45"/>
      <c r="C45" s="45"/>
      <c r="D45" s="46"/>
      <c r="E45" s="337"/>
      <c r="F45" s="32"/>
      <c r="G45" s="32"/>
      <c r="H45" s="121"/>
      <c r="I45" s="141"/>
      <c r="J45" s="47"/>
      <c r="K45" s="48"/>
      <c r="L45" s="48"/>
      <c r="M45" s="34"/>
      <c r="N45" s="49"/>
      <c r="O45" s="135"/>
      <c r="P45" s="136"/>
      <c r="Q45" s="35"/>
      <c r="R45" s="50"/>
      <c r="S45" s="47"/>
      <c r="T45" s="51"/>
      <c r="U45" s="51"/>
      <c r="V45" s="39"/>
      <c r="W45" s="39"/>
      <c r="X45" s="41">
        <v>3</v>
      </c>
      <c r="Y45" s="142"/>
      <c r="Z45" s="142"/>
      <c r="AA45" s="98"/>
      <c r="AB45" s="42"/>
      <c r="AC45" s="43"/>
      <c r="AD45" s="53"/>
      <c r="AE45" s="99"/>
      <c r="AF45" s="146"/>
      <c r="AG45" s="136"/>
      <c r="AH45" s="136"/>
      <c r="AI45" s="145"/>
      <c r="AJ45" s="303"/>
    </row>
    <row r="46" spans="1:36" ht="21" customHeight="1">
      <c r="A46" s="312"/>
      <c r="B46" s="45"/>
      <c r="C46" s="45"/>
      <c r="D46" s="46"/>
      <c r="E46" s="337"/>
      <c r="F46" s="32"/>
      <c r="G46" s="32"/>
      <c r="H46" s="121"/>
      <c r="I46" s="141"/>
      <c r="J46" s="47"/>
      <c r="K46" s="48"/>
      <c r="L46" s="48"/>
      <c r="M46" s="34"/>
      <c r="N46" s="49"/>
      <c r="O46" s="135"/>
      <c r="P46" s="136"/>
      <c r="Q46" s="35"/>
      <c r="R46" s="50"/>
      <c r="S46" s="47"/>
      <c r="T46" s="51"/>
      <c r="U46" s="51"/>
      <c r="V46" s="39"/>
      <c r="W46" s="39"/>
      <c r="X46" s="41">
        <v>4</v>
      </c>
      <c r="Y46" s="41"/>
      <c r="Z46" s="52"/>
      <c r="AA46" s="98"/>
      <c r="AB46" s="42"/>
      <c r="AC46" s="43"/>
      <c r="AD46" s="53"/>
      <c r="AE46" s="99"/>
      <c r="AF46" s="146"/>
      <c r="AG46" s="136"/>
      <c r="AH46" s="136"/>
      <c r="AI46" s="145"/>
      <c r="AJ46" s="303"/>
    </row>
    <row r="47" spans="1:36" ht="21" customHeight="1" thickBot="1">
      <c r="A47" s="311"/>
      <c r="B47" s="55"/>
      <c r="C47" s="55"/>
      <c r="D47" s="56"/>
      <c r="E47" s="338"/>
      <c r="F47" s="57"/>
      <c r="G47" s="58"/>
      <c r="H47" s="58"/>
      <c r="I47" s="59"/>
      <c r="J47" s="60"/>
      <c r="K47" s="60"/>
      <c r="L47" s="60"/>
      <c r="M47" s="61"/>
      <c r="N47" s="62"/>
      <c r="O47" s="286"/>
      <c r="P47" s="138"/>
      <c r="Q47" s="63"/>
      <c r="R47" s="63"/>
      <c r="S47" s="80"/>
      <c r="T47" s="81"/>
      <c r="U47" s="81"/>
      <c r="V47" s="82"/>
      <c r="W47" s="82"/>
      <c r="X47" s="83">
        <v>5</v>
      </c>
      <c r="Y47" s="83"/>
      <c r="Z47" s="160"/>
      <c r="AA47" s="181"/>
      <c r="AB47" s="84"/>
      <c r="AC47" s="85"/>
      <c r="AD47" s="182"/>
      <c r="AE47" s="183"/>
      <c r="AF47" s="184"/>
      <c r="AG47" s="180"/>
      <c r="AH47" s="180"/>
      <c r="AI47" s="185"/>
      <c r="AJ47" s="186"/>
    </row>
    <row r="48" spans="1:36" ht="24.75" customHeight="1" thickTop="1">
      <c r="A48" s="86"/>
      <c r="B48" s="6"/>
      <c r="C48" s="6"/>
      <c r="D48" s="6"/>
      <c r="E48" s="6"/>
      <c r="F48" s="6"/>
      <c r="G48" s="87"/>
      <c r="H48" s="87" t="s">
        <v>194</v>
      </c>
      <c r="I48" s="258">
        <f>I14+I19+I24+I29+I34+I39</f>
        <v>40573567.199999996</v>
      </c>
      <c r="J48" s="88"/>
      <c r="K48" s="89"/>
      <c r="L48" s="89"/>
      <c r="M48" s="90"/>
      <c r="N48" s="90"/>
      <c r="O48" s="88"/>
      <c r="P48" s="87" t="s">
        <v>199</v>
      </c>
      <c r="Q48" s="258">
        <f>SUM(Q13:Q47)</f>
        <v>11734960.988</v>
      </c>
      <c r="R48" s="88"/>
      <c r="S48" s="88"/>
      <c r="T48" s="88"/>
      <c r="U48" s="88"/>
      <c r="V48" s="88"/>
      <c r="W48" s="88"/>
      <c r="X48" s="87" t="s">
        <v>201</v>
      </c>
      <c r="Y48" s="258">
        <f>SUM(Y13:Y47)</f>
        <v>0</v>
      </c>
      <c r="Z48" s="258">
        <f>SUM(Z13:Z47)</f>
        <v>0</v>
      </c>
      <c r="AA48" s="88"/>
      <c r="AB48" s="248">
        <f>SUM(AB13:AB47)</f>
        <v>40573567.199999996</v>
      </c>
      <c r="AC48" s="91" t="s">
        <v>84</v>
      </c>
      <c r="AD48" s="88"/>
      <c r="AE48" s="6"/>
      <c r="AF48" s="6"/>
      <c r="AG48" s="6"/>
      <c r="AH48" s="6"/>
      <c r="AI48" s="6"/>
      <c r="AJ48" s="6"/>
    </row>
    <row r="49" spans="1:36" ht="24.75" customHeight="1">
      <c r="A49" s="86"/>
      <c r="B49" s="6"/>
      <c r="C49" s="6"/>
      <c r="D49" s="6"/>
      <c r="E49" s="6"/>
      <c r="F49" s="6"/>
      <c r="G49" s="87"/>
      <c r="H49" s="87" t="s">
        <v>195</v>
      </c>
      <c r="I49" s="243">
        <f>Hoja1!Z51</f>
        <v>8933236.94</v>
      </c>
      <c r="J49" s="88"/>
      <c r="K49" s="89"/>
      <c r="L49" s="89"/>
      <c r="M49" s="90"/>
      <c r="N49" s="90"/>
      <c r="O49" s="88"/>
      <c r="P49" s="87" t="s">
        <v>200</v>
      </c>
      <c r="Q49" s="243">
        <f>Hoja1!Q51</f>
        <v>4404709.057499999</v>
      </c>
      <c r="R49" s="88"/>
      <c r="S49" s="88"/>
      <c r="T49" s="88"/>
      <c r="U49" s="88"/>
      <c r="V49" s="88"/>
      <c r="W49" s="88"/>
      <c r="X49" s="87" t="s">
        <v>371</v>
      </c>
      <c r="Y49" s="248">
        <f>Hoja1!Y51</f>
        <v>6818097.329999999</v>
      </c>
      <c r="Z49" s="243">
        <f>Hoja1!Z51</f>
        <v>8933236.94</v>
      </c>
      <c r="AA49" s="163"/>
      <c r="AB49" s="162"/>
      <c r="AC49" s="91"/>
      <c r="AD49" s="88"/>
      <c r="AE49" s="6"/>
      <c r="AF49" s="6"/>
      <c r="AG49" s="6"/>
      <c r="AH49" s="6"/>
      <c r="AI49" s="6"/>
      <c r="AJ49" s="6"/>
    </row>
    <row r="50" spans="1:36" ht="15">
      <c r="A50" s="86"/>
      <c r="B50" s="6"/>
      <c r="C50" s="6"/>
      <c r="D50" s="6"/>
      <c r="E50" s="6"/>
      <c r="F50" s="6"/>
      <c r="G50" s="87"/>
      <c r="H50" s="87"/>
      <c r="I50" s="87"/>
      <c r="J50" s="88"/>
      <c r="K50" s="89"/>
      <c r="L50" s="89"/>
      <c r="M50" s="90"/>
      <c r="N50" s="90"/>
      <c r="O50" s="88"/>
      <c r="P50" s="87"/>
      <c r="Q50" s="88"/>
      <c r="R50" s="88"/>
      <c r="S50" s="88"/>
      <c r="T50" s="88"/>
      <c r="U50" s="88"/>
      <c r="V50" s="88"/>
      <c r="W50" s="88"/>
      <c r="X50" s="87"/>
      <c r="Y50" s="87"/>
      <c r="Z50" s="87"/>
      <c r="AA50" s="163"/>
      <c r="AB50" s="162"/>
      <c r="AC50" s="91"/>
      <c r="AD50" s="88"/>
      <c r="AE50" s="6"/>
      <c r="AF50" s="6"/>
      <c r="AG50" s="6"/>
      <c r="AH50" s="6"/>
      <c r="AI50" s="6"/>
      <c r="AJ50" s="6"/>
    </row>
    <row r="51" spans="1:36" ht="24.75" customHeight="1">
      <c r="A51" s="6"/>
      <c r="B51" s="6"/>
      <c r="C51" s="6"/>
      <c r="D51" s="6"/>
      <c r="E51" s="6"/>
      <c r="F51" s="6"/>
      <c r="G51" s="92"/>
      <c r="H51" s="93" t="s">
        <v>197</v>
      </c>
      <c r="I51" s="109">
        <f>Hoja1!I50+Hoja2!I46+Hoja3!I44+Hoja4!I48</f>
        <v>86212572.72999999</v>
      </c>
      <c r="J51" s="6"/>
      <c r="K51" s="6"/>
      <c r="L51" s="6"/>
      <c r="M51" s="6"/>
      <c r="N51" s="6"/>
      <c r="O51" s="235"/>
      <c r="P51" s="168"/>
      <c r="Q51" s="236"/>
      <c r="R51" s="6"/>
      <c r="S51" s="6"/>
      <c r="T51" s="6"/>
      <c r="U51" s="6"/>
      <c r="V51" s="327"/>
      <c r="W51" s="327"/>
      <c r="X51" s="326" t="s">
        <v>372</v>
      </c>
      <c r="Y51" s="319">
        <f>Hoja1!Y50+Hoja2!Y46+Hoja3!Y44+Hoja4!Y48</f>
        <v>14774107.51</v>
      </c>
      <c r="Z51" s="319">
        <f>Hoja1!Z50+Hoja2!Z46+Hoja3!Z44+Hoja4!Z48</f>
        <v>19347007.74</v>
      </c>
      <c r="AA51" s="320" t="s">
        <v>373</v>
      </c>
      <c r="AB51" s="258"/>
      <c r="AC51" s="91"/>
      <c r="AD51" s="6"/>
      <c r="AE51" s="6"/>
      <c r="AF51" s="6"/>
      <c r="AG51" s="6"/>
      <c r="AH51" s="6"/>
      <c r="AI51" s="6"/>
      <c r="AJ51" s="6"/>
    </row>
    <row r="52" spans="1:36" ht="24.75" customHeight="1">
      <c r="A52" s="6"/>
      <c r="B52" s="6"/>
      <c r="C52" s="6"/>
      <c r="D52" s="6"/>
      <c r="E52" s="6"/>
      <c r="F52" s="167"/>
      <c r="G52" s="94"/>
      <c r="H52" s="93" t="s">
        <v>198</v>
      </c>
      <c r="I52" s="245">
        <f>I49+I51</f>
        <v>95145809.66999999</v>
      </c>
      <c r="J52" s="6"/>
      <c r="K52" s="6"/>
      <c r="L52" s="6"/>
      <c r="M52" s="6"/>
      <c r="N52" s="6"/>
      <c r="O52" s="235"/>
      <c r="P52" s="168"/>
      <c r="Q52" s="236"/>
      <c r="R52" s="6"/>
      <c r="S52" s="6"/>
      <c r="T52" s="6"/>
      <c r="U52" s="235"/>
      <c r="V52" s="237"/>
      <c r="W52" s="94"/>
      <c r="X52" s="93"/>
      <c r="Y52" s="93" t="s">
        <v>83</v>
      </c>
      <c r="Z52" s="245">
        <f>Z58</f>
        <v>19347007.750000004</v>
      </c>
      <c r="AA52" s="95"/>
      <c r="AB52" s="96"/>
      <c r="AC52" s="132"/>
      <c r="AD52" s="132"/>
      <c r="AE52" s="133"/>
      <c r="AF52" s="188"/>
      <c r="AG52" s="189"/>
      <c r="AH52" s="189"/>
      <c r="AI52" s="189" t="s">
        <v>374</v>
      </c>
      <c r="AJ52" s="187">
        <f>Hoja1!AB50+Hoja2!AB46+Hoja3!AB44+Hoja4!AB48</f>
        <v>66865509.169999994</v>
      </c>
    </row>
    <row r="53" spans="1:36" ht="15">
      <c r="A53" s="6"/>
      <c r="B53" s="6"/>
      <c r="C53" s="6"/>
      <c r="D53" s="6"/>
      <c r="E53" s="6"/>
      <c r="F53" s="6"/>
      <c r="G53" s="6"/>
      <c r="H53" s="6"/>
      <c r="I53" s="262">
        <v>1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262">
        <f>Z52/I52</f>
        <v>0.20334061812183227</v>
      </c>
      <c r="AA53" s="261" t="s">
        <v>116</v>
      </c>
      <c r="AB53" s="261" t="s">
        <v>117</v>
      </c>
      <c r="AC53" s="6"/>
      <c r="AD53" s="6"/>
      <c r="AE53" s="6"/>
      <c r="AF53" s="6"/>
      <c r="AG53" s="6"/>
      <c r="AH53" s="6"/>
      <c r="AI53" s="6"/>
      <c r="AJ53" s="262">
        <f>I53-Z53</f>
        <v>0.7966593818781678</v>
      </c>
    </row>
    <row r="54" spans="1:36" ht="15">
      <c r="A54" s="6"/>
      <c r="B54" s="6"/>
      <c r="C54" s="6"/>
      <c r="D54" s="6"/>
      <c r="E54" s="6"/>
      <c r="F54" s="87"/>
      <c r="G54" s="87" t="s">
        <v>59</v>
      </c>
      <c r="H54" s="87"/>
      <c r="I54" s="103">
        <f>Hoja1!I37+Hoja1!I46+Hoja2!I14+Hoja2!I29+Hoja2!I35+Hoja2!I41+Hoja3!I14+Hoja3!I19+Hoja3!I25+Hoja3!I30+Hoja3!I35+Hoja3!I40+Hoja4!I24</f>
        <v>48074907.67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87" t="s">
        <v>59</v>
      </c>
      <c r="Y54" s="87"/>
      <c r="Z54" s="263">
        <f>Hoja1!AA36+Hoja1!AA45+Hoja2!AA13+Hoja2!AA28+Hoja2!AA34+Hoja2!AA40+Hoja3!AA13+Hoja3!AA18+Hoja3!AA24+Hoja3!AA29+Hoja3!AA34+Hoja3!AA39+Hoja4!AA23</f>
        <v>17086190.810000002</v>
      </c>
      <c r="AA54" s="100">
        <f>Hoja1!Q37+Hoja1!Q46+Hoja2!Q14+Hoja2!Q29+Hoja2!Q35+Hoja2!Q41+Hoja3!Q14+Hoja3!Q19+Hoja3!Q25+Hoja3!Q30+Hoja3!Q35+Hoja3!Q40</f>
        <v>10471261.525</v>
      </c>
      <c r="AB54" s="105">
        <f>Hoja1!AB13+Hoja1!AB24+Hoja1!AB31</f>
        <v>746692.9799999987</v>
      </c>
      <c r="AC54" s="6"/>
      <c r="AD54" s="6"/>
      <c r="AE54" s="6"/>
      <c r="AF54" s="6"/>
      <c r="AG54" s="6"/>
      <c r="AH54" s="6"/>
      <c r="AI54" s="6"/>
      <c r="AJ54" s="6"/>
    </row>
    <row r="55" spans="1:36" ht="15">
      <c r="A55" s="6"/>
      <c r="B55" s="6"/>
      <c r="C55" s="6"/>
      <c r="D55" s="6"/>
      <c r="E55" s="6"/>
      <c r="F55" s="87"/>
      <c r="G55" s="87" t="s">
        <v>167</v>
      </c>
      <c r="H55" s="87"/>
      <c r="I55" s="104">
        <f>I14+I19+I29</f>
        <v>31831383.560000002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77"/>
      <c r="W55" s="377"/>
      <c r="X55" s="87" t="s">
        <v>167</v>
      </c>
      <c r="Y55" s="87"/>
      <c r="Z55" s="264">
        <f>AA13+AA18+AA28</f>
        <v>0</v>
      </c>
      <c r="AA55" s="100">
        <f>Q14+Q19+Q29</f>
        <v>9549415.068</v>
      </c>
      <c r="AB55" s="105">
        <v>0</v>
      </c>
      <c r="AC55" s="6"/>
      <c r="AD55" s="6"/>
      <c r="AE55" s="6"/>
      <c r="AF55" s="6"/>
      <c r="AG55" s="6"/>
      <c r="AH55" s="6"/>
      <c r="AI55" s="6"/>
      <c r="AJ55" s="6"/>
    </row>
    <row r="56" spans="6:36" ht="15">
      <c r="F56" s="6"/>
      <c r="G56" s="87" t="s">
        <v>98</v>
      </c>
      <c r="H56" s="87"/>
      <c r="I56" s="104">
        <v>0</v>
      </c>
      <c r="U56" s="6"/>
      <c r="V56" s="6"/>
      <c r="W56" s="6"/>
      <c r="X56" s="87" t="s">
        <v>98</v>
      </c>
      <c r="Y56" s="87"/>
      <c r="Z56" s="264">
        <v>0</v>
      </c>
      <c r="AA56" s="100">
        <v>0</v>
      </c>
      <c r="AB56" s="105">
        <v>0</v>
      </c>
      <c r="AD56" s="379"/>
      <c r="AE56" s="379"/>
      <c r="AI56" s="169"/>
      <c r="AJ56" s="169"/>
    </row>
    <row r="57" spans="6:36" ht="15.75" thickBot="1">
      <c r="F57" s="6"/>
      <c r="G57" s="87" t="s">
        <v>60</v>
      </c>
      <c r="H57" s="87"/>
      <c r="I57" s="246">
        <f>Hoja2!I19+Hoja2!I24+I34</f>
        <v>6306281.5</v>
      </c>
      <c r="U57" s="6"/>
      <c r="V57" s="377"/>
      <c r="W57" s="377"/>
      <c r="X57" s="87" t="s">
        <v>60</v>
      </c>
      <c r="Y57" s="87"/>
      <c r="Z57" s="265">
        <f>Hoja2!AA18+Hoja2!AA23+AA33</f>
        <v>2260816.94</v>
      </c>
      <c r="AA57" s="101">
        <f>Hoja2!Q19+Hoja2!Q24+Q34</f>
        <v>1576570.375</v>
      </c>
      <c r="AB57" s="106">
        <f>Hoja2!AB18</f>
        <v>55.81000000005588</v>
      </c>
      <c r="AD57" s="378"/>
      <c r="AE57" s="378"/>
      <c r="AH57" s="168"/>
      <c r="AI57" s="170"/>
      <c r="AJ57" s="170"/>
    </row>
    <row r="58" spans="6:36" ht="15.75" thickTop="1">
      <c r="F58" s="6"/>
      <c r="G58" s="87" t="s">
        <v>61</v>
      </c>
      <c r="H58" s="87"/>
      <c r="I58" s="247">
        <f>SUM(I54:I57)</f>
        <v>86212572.73</v>
      </c>
      <c r="U58" s="6"/>
      <c r="V58" s="6"/>
      <c r="W58" s="6"/>
      <c r="X58" s="87" t="s">
        <v>86</v>
      </c>
      <c r="Y58" s="87"/>
      <c r="Z58" s="266">
        <f>SUM(Z54:Z57)</f>
        <v>19347007.750000004</v>
      </c>
      <c r="AA58" s="102">
        <f>SUM(AA54:AA57)</f>
        <v>21597246.968000002</v>
      </c>
      <c r="AB58" s="107">
        <f>SUM(AB54:AB57)</f>
        <v>746748.7899999988</v>
      </c>
      <c r="AH58" s="168"/>
      <c r="AI58" s="170"/>
      <c r="AJ58" s="170"/>
    </row>
  </sheetData>
  <sheetProtection/>
  <mergeCells count="23">
    <mergeCell ref="V57:W57"/>
    <mergeCell ref="AD57:AE57"/>
    <mergeCell ref="AJ18:AJ21"/>
    <mergeCell ref="E33:E37"/>
    <mergeCell ref="AJ33:AJ36"/>
    <mergeCell ref="V55:W55"/>
    <mergeCell ref="AD56:AE56"/>
    <mergeCell ref="E13:E17"/>
    <mergeCell ref="AJ13:AJ16"/>
    <mergeCell ref="E18:E22"/>
    <mergeCell ref="E23:E27"/>
    <mergeCell ref="AJ23:AJ26"/>
    <mergeCell ref="E28:E32"/>
    <mergeCell ref="AJ28:AJ31"/>
    <mergeCell ref="A4:AI4"/>
    <mergeCell ref="A7:K7"/>
    <mergeCell ref="B10:C10"/>
    <mergeCell ref="E10:E12"/>
    <mergeCell ref="J10:K10"/>
    <mergeCell ref="L10:L12"/>
    <mergeCell ref="AF10:AF12"/>
    <mergeCell ref="AH11:AH12"/>
    <mergeCell ref="AI11:AI12"/>
  </mergeCells>
  <printOptions horizontalCentered="1" verticalCentered="1"/>
  <pageMargins left="0.3937007874015748" right="0.3937007874015748" top="0" bottom="0" header="0" footer="0"/>
  <pageSetup fitToWidth="2" horizontalDpi="300" verticalDpi="300" orientation="landscape" scale="51" r:id="rId2"/>
  <headerFooter alignWithMargins="0">
    <oddFooter>&amp;L&amp;11Archivo&amp;"Arial,Negrita" Obrapubl2017.XLS.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MUÑOZ</dc:creator>
  <cp:keywords/>
  <dc:description/>
  <cp:lastModifiedBy>Usuario</cp:lastModifiedBy>
  <cp:lastPrinted>2018-06-22T20:14:10Z</cp:lastPrinted>
  <dcterms:created xsi:type="dcterms:W3CDTF">2000-03-07T16:21:29Z</dcterms:created>
  <dcterms:modified xsi:type="dcterms:W3CDTF">2018-09-20T16:49:53Z</dcterms:modified>
  <cp:category/>
  <cp:version/>
  <cp:contentType/>
  <cp:contentStatus/>
</cp:coreProperties>
</file>